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使用须知" sheetId="1" r:id="rId1"/>
    <sheet name="固定概率数据表" sheetId="2" r:id="rId2"/>
    <sheet name="抽数计算" sheetId="3" r:id="rId3"/>
    <sheet name="出率结果" sheetId="4" r:id="rId4"/>
  </sheets>
  <definedNames/>
  <calcPr fullCalcOnLoad="1"/>
</workbook>
</file>

<file path=xl/sharedStrings.xml><?xml version="1.0" encoding="utf-8"?>
<sst xmlns="http://schemas.openxmlformats.org/spreadsheetml/2006/main" count="176" uniqueCount="117">
  <si>
    <t>使用说明</t>
  </si>
  <si>
    <t>黄色或蓝色表格为输入端，用户可自行按要求填入数据。</t>
  </si>
  <si>
    <t>红色为输出端，输出计算结果。</t>
  </si>
  <si>
    <t>请按照工作表从左向右的顺序依次填写其中的输入端，并及时回车。</t>
  </si>
  <si>
    <t>请阅读后进入其他SHEET</t>
  </si>
  <si>
    <t>五星角色</t>
  </si>
  <si>
    <t>五星武器</t>
  </si>
  <si>
    <t>数据名称</t>
  </si>
  <si>
    <t>坐标</t>
  </si>
  <si>
    <t>公式</t>
  </si>
  <si>
    <t>数据</t>
  </si>
  <si>
    <t>五星角色出率</t>
  </si>
  <si>
    <t>G3</t>
  </si>
  <si>
    <t>五星武器出率</t>
  </si>
  <si>
    <t>O3</t>
  </si>
  <si>
    <t>五星角色不出率</t>
  </si>
  <si>
    <t>G4</t>
  </si>
  <si>
    <t>1-G2</t>
  </si>
  <si>
    <t>五星武器不出率</t>
  </si>
  <si>
    <t>O4</t>
  </si>
  <si>
    <t>1-O3</t>
  </si>
  <si>
    <r>
      <t>池中总五星角色(</t>
    </r>
    <r>
      <rPr>
        <b/>
        <sz val="12"/>
        <color indexed="10"/>
        <rFont val="宋体"/>
        <family val="0"/>
      </rPr>
      <t>含UP</t>
    </r>
    <r>
      <rPr>
        <sz val="12"/>
        <rFont val="宋体"/>
        <family val="0"/>
      </rPr>
      <t>）数（查看卡池详情填入G5）</t>
    </r>
  </si>
  <si>
    <t>G5</t>
  </si>
  <si>
    <t>池中总五星武器（含UP）数（查看卡池详情填入O5）</t>
  </si>
  <si>
    <t>O5</t>
  </si>
  <si>
    <r>
      <t>池子中所需</t>
    </r>
    <r>
      <rPr>
        <b/>
        <sz val="12"/>
        <color indexed="10"/>
        <rFont val="宋体"/>
        <family val="0"/>
      </rPr>
      <t>非UP</t>
    </r>
    <r>
      <rPr>
        <sz val="12"/>
        <rFont val="宋体"/>
        <family val="0"/>
      </rPr>
      <t>五星角色数目</t>
    </r>
  </si>
  <si>
    <t>G6</t>
  </si>
  <si>
    <t>池子中所需非UP五星角色数目</t>
  </si>
  <si>
    <t>UP五星角色出率占比</t>
  </si>
  <si>
    <t>UP五星武器出率占比</t>
  </si>
  <si>
    <t>UP五星武器数T7</t>
  </si>
  <si>
    <t>非UP五星角色出率总占比</t>
  </si>
  <si>
    <t>非UP五星武器出率总占比</t>
  </si>
  <si>
    <t>UP五星武器中所需武器数T8</t>
  </si>
  <si>
    <t>所需非UP五星角色出率占比</t>
  </si>
  <si>
    <t>G9</t>
  </si>
  <si>
    <t>G6/（G5-1）</t>
  </si>
  <si>
    <t>所需非UP五星武器出率占比</t>
  </si>
  <si>
    <t>O9</t>
  </si>
  <si>
    <t>O6/（O5-1）</t>
  </si>
  <si>
    <t>UP五星武器中所需武器占比T9</t>
  </si>
  <si>
    <t>所需UP五星角色出率</t>
  </si>
  <si>
    <t>G10</t>
  </si>
  <si>
    <t>G3*G7</t>
  </si>
  <si>
    <t>所需UP五星武器出率</t>
  </si>
  <si>
    <t>O10</t>
  </si>
  <si>
    <t>O3*O7</t>
  </si>
  <si>
    <t>O7最终值=0.75*T9</t>
  </si>
  <si>
    <t>所需非UP五星角色出率</t>
  </si>
  <si>
    <t>G11</t>
  </si>
  <si>
    <t>G3*G8*G9</t>
  </si>
  <si>
    <t>所需非UP五星武器出率</t>
  </si>
  <si>
    <t>O11</t>
  </si>
  <si>
    <t>O3*O8*O9</t>
  </si>
  <si>
    <t>小保底池出货率</t>
  </si>
  <si>
    <t>G7+G8*G9</t>
  </si>
  <si>
    <t>O7+O8*O9</t>
  </si>
  <si>
    <t>大保底池出货率</t>
  </si>
  <si>
    <t>使用说明：黄色表格按照当前版本的当前卡池填空，蓝色表格按照自己想要的东西填空，填完3个SHEET后可去出率结果页面查看结果</t>
  </si>
  <si>
    <t>抽卡数目</t>
  </si>
  <si>
    <t>人民币计算器</t>
  </si>
  <si>
    <t>总抽数</t>
  </si>
  <si>
    <t>预算人民币</t>
  </si>
  <si>
    <t>小保底触发次数</t>
  </si>
  <si>
    <t>（G3/90）-G5</t>
  </si>
  <si>
    <t>原石数量</t>
  </si>
  <si>
    <t>P4</t>
  </si>
  <si>
    <t>10*P3</t>
  </si>
  <si>
    <t>大保底触发次数</t>
  </si>
  <si>
    <t>G3/180</t>
  </si>
  <si>
    <t>抽数</t>
  </si>
  <si>
    <t>P5</t>
  </si>
  <si>
    <t>P4/160</t>
  </si>
  <si>
    <t>无保底普通抽数</t>
  </si>
  <si>
    <t>G3-G4-G5</t>
  </si>
  <si>
    <t>说明：可按照自身情况使用需要的红色输出结果，将其填入G3作为其他表格计算的依据</t>
  </si>
  <si>
    <t>原石计算器</t>
  </si>
  <si>
    <t>P14</t>
  </si>
  <si>
    <t>P14/160</t>
  </si>
  <si>
    <t>所需UP五星不出率</t>
  </si>
  <si>
    <t>1-G3</t>
  </si>
  <si>
    <t>所需非UP五星角色不出率</t>
  </si>
  <si>
    <t>1-G4</t>
  </si>
  <si>
    <t>O6</t>
  </si>
  <si>
    <t>1-O4</t>
  </si>
  <si>
    <t>所需五星总不出率</t>
  </si>
  <si>
    <t>1-G3-G4</t>
  </si>
  <si>
    <t>1-O3-O4</t>
  </si>
  <si>
    <t>小保底池不出货率</t>
  </si>
  <si>
    <t>大保底池不出货率</t>
  </si>
  <si>
    <t>抽卡次数</t>
  </si>
  <si>
    <t>n抽普通池出货率</t>
  </si>
  <si>
    <t>1-G10^G9</t>
  </si>
  <si>
    <t>1-O10^O9</t>
  </si>
  <si>
    <t>n抽小保底池出货率</t>
  </si>
  <si>
    <t>1-G11^G7</t>
  </si>
  <si>
    <t>1-O11^O7</t>
  </si>
  <si>
    <t>n抽大保底池出货率</t>
  </si>
  <si>
    <t>1-G12^G8</t>
  </si>
  <si>
    <t>1-O12^O8</t>
  </si>
  <si>
    <t>n抽总出货率</t>
  </si>
  <si>
    <t>1-(G10^G9)*(G11^G7)*(G12^G8)</t>
  </si>
  <si>
    <t>1-(O10^O9)*(O11^O7)*(O12^O8)</t>
  </si>
  <si>
    <t>x(输入D20）</t>
  </si>
  <si>
    <t>y（输入H20）</t>
  </si>
  <si>
    <t>UPx命概率</t>
  </si>
  <si>
    <t>P21</t>
  </si>
  <si>
    <t>C抽数x*G3^6*(1-G3）^(抽数-x）</t>
  </si>
  <si>
    <t>C抽数x</t>
  </si>
  <si>
    <t>自行百度排列组合计算器并将结果输入O21</t>
  </si>
  <si>
    <t>1356999999999999</t>
  </si>
  <si>
    <t>武器y精炼概率</t>
  </si>
  <si>
    <t>C抽数y*O3^y*(1-O3）^(抽数-y）</t>
  </si>
  <si>
    <t>C抽数y</t>
  </si>
  <si>
    <t>自行百度排列组合计算器并将结果输入O22</t>
  </si>
  <si>
    <t>C</t>
  </si>
  <si>
    <t>x或者y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</si>
</sst>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宋体"/>
      <family val="0"/>
    </font>
    <font>
      <sz val="12"/>
      <color theme="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2A1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32" borderId="0" xfId="0" applyNumberFormat="1" applyFill="1" applyAlignment="1">
      <alignment vertical="center"/>
    </xf>
    <xf numFmtId="0" fontId="0" fillId="32" borderId="0" xfId="0" applyNumberFormat="1" applyFill="1" applyAlignment="1">
      <alignment vertical="center"/>
    </xf>
    <xf numFmtId="10" fontId="45" fillId="33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46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36" borderId="0" xfId="0" applyFill="1" applyAlignment="1">
      <alignment vertical="center"/>
    </xf>
    <xf numFmtId="0" fontId="0" fillId="37" borderId="0" xfId="0" applyNumberFormat="1" applyFill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K8" sqref="K8"/>
    </sheetView>
  </sheetViews>
  <sheetFormatPr defaultColWidth="9.00390625" defaultRowHeight="14.2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6" ht="14.25">
      <c r="A6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4"/>
  <sheetViews>
    <sheetView zoomScaleSheetLayoutView="100" workbookViewId="0" topLeftCell="D1">
      <selection activeCell="T11" sqref="T11"/>
    </sheetView>
  </sheetViews>
  <sheetFormatPr defaultColWidth="9.00390625" defaultRowHeight="14.25"/>
  <sheetData>
    <row r="1" spans="2:15" ht="14.25">
      <c r="B1" s="15" t="s">
        <v>5</v>
      </c>
      <c r="C1" s="15"/>
      <c r="D1" s="15"/>
      <c r="E1" s="15"/>
      <c r="F1" s="15"/>
      <c r="G1" s="15"/>
      <c r="J1" s="23" t="s">
        <v>6</v>
      </c>
      <c r="K1" s="24"/>
      <c r="L1" s="24"/>
      <c r="M1" s="24"/>
      <c r="N1" s="24"/>
      <c r="O1" s="24"/>
    </row>
    <row r="2" spans="2:15" ht="14.25">
      <c r="B2" t="s">
        <v>7</v>
      </c>
      <c r="E2" t="s">
        <v>8</v>
      </c>
      <c r="F2" t="s">
        <v>9</v>
      </c>
      <c r="G2" t="s">
        <v>10</v>
      </c>
      <c r="J2" t="s">
        <v>7</v>
      </c>
      <c r="M2" t="s">
        <v>8</v>
      </c>
      <c r="N2" t="s">
        <v>9</v>
      </c>
      <c r="O2" t="s">
        <v>10</v>
      </c>
    </row>
    <row r="3" spans="2:15" ht="14.25">
      <c r="B3" t="s">
        <v>11</v>
      </c>
      <c r="E3" t="s">
        <v>12</v>
      </c>
      <c r="G3" s="2">
        <v>0.006</v>
      </c>
      <c r="J3" t="s">
        <v>13</v>
      </c>
      <c r="M3" t="s">
        <v>14</v>
      </c>
      <c r="O3" s="2">
        <v>0.006999999999999999</v>
      </c>
    </row>
    <row r="4" spans="2:15" ht="14.25">
      <c r="B4" t="s">
        <v>15</v>
      </c>
      <c r="E4" t="s">
        <v>16</v>
      </c>
      <c r="F4" t="s">
        <v>17</v>
      </c>
      <c r="G4" s="2">
        <f>1-G3</f>
        <v>0.994</v>
      </c>
      <c r="J4" t="s">
        <v>18</v>
      </c>
      <c r="M4" t="s">
        <v>19</v>
      </c>
      <c r="N4" t="s">
        <v>20</v>
      </c>
      <c r="O4" s="2">
        <f>1-O3</f>
        <v>0.993</v>
      </c>
    </row>
    <row r="5" spans="2:15" s="14" customFormat="1" ht="28.5" customHeight="1">
      <c r="B5" s="16" t="s">
        <v>21</v>
      </c>
      <c r="E5" s="14" t="s">
        <v>22</v>
      </c>
      <c r="G5" s="17">
        <v>6</v>
      </c>
      <c r="J5" s="14" t="s">
        <v>23</v>
      </c>
      <c r="M5" s="14" t="s">
        <v>24</v>
      </c>
      <c r="O5" s="25">
        <v>11</v>
      </c>
    </row>
    <row r="6" spans="2:15" ht="14.25">
      <c r="B6" s="18" t="s">
        <v>25</v>
      </c>
      <c r="E6" t="s">
        <v>26</v>
      </c>
      <c r="G6" s="19">
        <v>0</v>
      </c>
      <c r="J6" t="s">
        <v>27</v>
      </c>
      <c r="O6" s="19">
        <v>0</v>
      </c>
    </row>
    <row r="7" spans="2:20" ht="14.25">
      <c r="B7" t="s">
        <v>28</v>
      </c>
      <c r="G7">
        <v>0.5</v>
      </c>
      <c r="J7" t="s">
        <v>29</v>
      </c>
      <c r="O7">
        <f>0.75*T9</f>
        <v>0.375</v>
      </c>
      <c r="Q7" t="s">
        <v>30</v>
      </c>
      <c r="T7" s="8">
        <v>2</v>
      </c>
    </row>
    <row r="8" spans="2:20" ht="14.25">
      <c r="B8" t="s">
        <v>31</v>
      </c>
      <c r="G8">
        <v>0.5</v>
      </c>
      <c r="J8" t="s">
        <v>32</v>
      </c>
      <c r="O8">
        <v>0.25</v>
      </c>
      <c r="Q8" t="s">
        <v>33</v>
      </c>
      <c r="T8" s="26">
        <v>1</v>
      </c>
    </row>
    <row r="9" spans="2:20" ht="14.25">
      <c r="B9" t="s">
        <v>34</v>
      </c>
      <c r="E9" t="s">
        <v>35</v>
      </c>
      <c r="F9" t="s">
        <v>36</v>
      </c>
      <c r="G9">
        <f>G6/(G5-1)</f>
        <v>0</v>
      </c>
      <c r="J9" t="s">
        <v>37</v>
      </c>
      <c r="M9" t="s">
        <v>38</v>
      </c>
      <c r="N9" t="s">
        <v>39</v>
      </c>
      <c r="O9">
        <f>O6/(O5-1)</f>
        <v>0</v>
      </c>
      <c r="Q9" t="s">
        <v>40</v>
      </c>
      <c r="T9">
        <f>T8/T7</f>
        <v>0.5</v>
      </c>
    </row>
    <row r="10" spans="2:17" ht="14.25">
      <c r="B10" t="s">
        <v>41</v>
      </c>
      <c r="E10" t="s">
        <v>42</v>
      </c>
      <c r="F10" t="s">
        <v>43</v>
      </c>
      <c r="G10" s="20">
        <f>G3*G7</f>
        <v>0.003</v>
      </c>
      <c r="J10" t="s">
        <v>44</v>
      </c>
      <c r="M10" t="s">
        <v>45</v>
      </c>
      <c r="N10" t="s">
        <v>46</v>
      </c>
      <c r="O10" s="20">
        <f>O3*O7</f>
        <v>0.0026249999999999997</v>
      </c>
      <c r="Q10" t="s">
        <v>47</v>
      </c>
    </row>
    <row r="11" spans="2:15" ht="14.25">
      <c r="B11" t="s">
        <v>48</v>
      </c>
      <c r="E11" t="s">
        <v>49</v>
      </c>
      <c r="F11" t="s">
        <v>50</v>
      </c>
      <c r="G11" s="20">
        <f>G3*G8*G9</f>
        <v>0</v>
      </c>
      <c r="J11" t="s">
        <v>51</v>
      </c>
      <c r="M11" t="s">
        <v>52</v>
      </c>
      <c r="N11" t="s">
        <v>53</v>
      </c>
      <c r="O11" s="20">
        <f>O3*O8*O9</f>
        <v>0</v>
      </c>
    </row>
    <row r="12" spans="2:15" ht="14.25">
      <c r="B12" t="s">
        <v>54</v>
      </c>
      <c r="F12" t="s">
        <v>55</v>
      </c>
      <c r="G12" s="20">
        <f>G7+G8*G9</f>
        <v>0.5</v>
      </c>
      <c r="J12" t="s">
        <v>54</v>
      </c>
      <c r="N12" t="s">
        <v>56</v>
      </c>
      <c r="O12" s="20">
        <f>O7+O8*O9</f>
        <v>0.375</v>
      </c>
    </row>
    <row r="13" spans="2:15" ht="14.25">
      <c r="B13" t="s">
        <v>57</v>
      </c>
      <c r="G13">
        <v>1</v>
      </c>
      <c r="J13" t="s">
        <v>57</v>
      </c>
      <c r="O13">
        <v>1</v>
      </c>
    </row>
    <row r="14" spans="2:15" ht="18.75">
      <c r="B14" s="21" t="s">
        <v>58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sheetProtection/>
  <mergeCells count="8">
    <mergeCell ref="B1:G1"/>
    <mergeCell ref="J1:O1"/>
    <mergeCell ref="B3:D3"/>
    <mergeCell ref="J3:L3"/>
    <mergeCell ref="B4:D4"/>
    <mergeCell ref="J4:L4"/>
    <mergeCell ref="B5:D5"/>
    <mergeCell ref="J5:L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zoomScaleSheetLayoutView="100" workbookViewId="0" topLeftCell="A1">
      <selection activeCell="G3" sqref="G3"/>
    </sheetView>
  </sheetViews>
  <sheetFormatPr defaultColWidth="9.00390625" defaultRowHeight="14.25"/>
  <cols>
    <col min="8" max="8" width="12.625" style="0" bestFit="1" customWidth="1"/>
  </cols>
  <sheetData>
    <row r="1" spans="2:11" ht="14.25">
      <c r="B1" s="3" t="s">
        <v>59</v>
      </c>
      <c r="C1" s="3"/>
      <c r="D1" s="3"/>
      <c r="E1" s="3"/>
      <c r="F1" s="3"/>
      <c r="G1" s="3"/>
      <c r="K1" t="s">
        <v>60</v>
      </c>
    </row>
    <row r="2" spans="2:16" ht="14.25">
      <c r="B2" t="s">
        <v>7</v>
      </c>
      <c r="E2" t="s">
        <v>8</v>
      </c>
      <c r="F2" t="s">
        <v>9</v>
      </c>
      <c r="G2" t="s">
        <v>10</v>
      </c>
      <c r="K2" t="s">
        <v>7</v>
      </c>
      <c r="N2" t="s">
        <v>8</v>
      </c>
      <c r="O2" t="s">
        <v>9</v>
      </c>
      <c r="P2" t="s">
        <v>10</v>
      </c>
    </row>
    <row r="3" spans="2:16" ht="14.25">
      <c r="B3" t="s">
        <v>61</v>
      </c>
      <c r="E3" t="s">
        <v>12</v>
      </c>
      <c r="G3" s="12">
        <v>180</v>
      </c>
      <c r="K3" t="s">
        <v>62</v>
      </c>
      <c r="P3" s="12"/>
    </row>
    <row r="4" spans="2:16" ht="14.25">
      <c r="B4" t="s">
        <v>63</v>
      </c>
      <c r="F4" t="s">
        <v>64</v>
      </c>
      <c r="G4">
        <f>I4-G5</f>
        <v>1</v>
      </c>
      <c r="H4">
        <f>G3/90</f>
        <v>2</v>
      </c>
      <c r="I4">
        <f>ROUNDDOWN(H4,0)</f>
        <v>2</v>
      </c>
      <c r="K4" t="s">
        <v>65</v>
      </c>
      <c r="N4" t="s">
        <v>66</v>
      </c>
      <c r="O4" t="s">
        <v>67</v>
      </c>
      <c r="P4">
        <f>10*O3</f>
        <v>0</v>
      </c>
    </row>
    <row r="5" spans="2:17" ht="14.25">
      <c r="B5" t="s">
        <v>68</v>
      </c>
      <c r="E5" t="s">
        <v>22</v>
      </c>
      <c r="F5" t="s">
        <v>69</v>
      </c>
      <c r="G5">
        <f>ROUNDDOWN(H5,0)</f>
        <v>1</v>
      </c>
      <c r="H5">
        <f>G3/180</f>
        <v>1</v>
      </c>
      <c r="K5" t="s">
        <v>70</v>
      </c>
      <c r="N5" t="s">
        <v>71</v>
      </c>
      <c r="O5" t="s">
        <v>72</v>
      </c>
      <c r="P5" s="13">
        <f>ROUNDDOWN(Q5,0)</f>
        <v>0</v>
      </c>
      <c r="Q5">
        <f>P4/160</f>
        <v>0</v>
      </c>
    </row>
    <row r="6" spans="2:7" ht="14.25">
      <c r="B6" t="s">
        <v>73</v>
      </c>
      <c r="E6" t="s">
        <v>26</v>
      </c>
      <c r="F6" t="s">
        <v>74</v>
      </c>
      <c r="G6">
        <f>G3-G4-G5</f>
        <v>178</v>
      </c>
    </row>
    <row r="8" ht="14.25">
      <c r="K8" t="s">
        <v>75</v>
      </c>
    </row>
    <row r="12" ht="14.25">
      <c r="K12" t="s">
        <v>76</v>
      </c>
    </row>
    <row r="13" spans="11:16" ht="14.25">
      <c r="K13" t="s">
        <v>7</v>
      </c>
      <c r="N13" t="s">
        <v>8</v>
      </c>
      <c r="O13" t="s">
        <v>9</v>
      </c>
      <c r="P13" t="s">
        <v>10</v>
      </c>
    </row>
    <row r="14" spans="11:16" ht="14.25">
      <c r="K14" t="s">
        <v>65</v>
      </c>
      <c r="N14" t="s">
        <v>77</v>
      </c>
      <c r="P14" s="12"/>
    </row>
    <row r="15" spans="11:16" ht="14.25">
      <c r="K15" t="s">
        <v>70</v>
      </c>
      <c r="O15" t="s">
        <v>78</v>
      </c>
      <c r="P15" s="13">
        <f>P14/160</f>
        <v>0</v>
      </c>
    </row>
    <row r="19" ht="14.25">
      <c r="C19">
        <f>160*180</f>
        <v>28800</v>
      </c>
    </row>
  </sheetData>
  <sheetProtection/>
  <mergeCells count="1">
    <mergeCell ref="B1:G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SheetLayoutView="100" workbookViewId="0" topLeftCell="B3">
      <selection activeCell="O27" sqref="O27"/>
    </sheetView>
  </sheetViews>
  <sheetFormatPr defaultColWidth="9.00390625" defaultRowHeight="14.25"/>
  <cols>
    <col min="7" max="7" width="14.125" style="2" bestFit="1" customWidth="1"/>
    <col min="11" max="11" width="12.625" style="0" bestFit="1" customWidth="1"/>
    <col min="15" max="15" width="18.25390625" style="0" bestFit="1" customWidth="1"/>
    <col min="16" max="16" width="12.625" style="0" bestFit="1" customWidth="1"/>
  </cols>
  <sheetData>
    <row r="1" spans="2:15" ht="14.25">
      <c r="B1" s="3" t="s">
        <v>5</v>
      </c>
      <c r="C1" s="3"/>
      <c r="D1" s="3"/>
      <c r="E1" s="3"/>
      <c r="F1" s="3"/>
      <c r="G1" s="4"/>
      <c r="J1" s="3" t="s">
        <v>6</v>
      </c>
      <c r="K1" s="3"/>
      <c r="L1" s="3"/>
      <c r="M1" s="3"/>
      <c r="N1" s="3"/>
      <c r="O1" s="3"/>
    </row>
    <row r="2" spans="2:15" ht="14.25">
      <c r="B2" t="s">
        <v>7</v>
      </c>
      <c r="E2" t="s">
        <v>8</v>
      </c>
      <c r="F2" t="s">
        <v>9</v>
      </c>
      <c r="G2" s="2" t="s">
        <v>10</v>
      </c>
      <c r="J2" t="s">
        <v>7</v>
      </c>
      <c r="M2" t="s">
        <v>8</v>
      </c>
      <c r="N2" t="s">
        <v>9</v>
      </c>
      <c r="O2" t="s">
        <v>10</v>
      </c>
    </row>
    <row r="3" spans="2:15" ht="14.25">
      <c r="B3" t="s">
        <v>41</v>
      </c>
      <c r="G3" s="5">
        <f>'固定概率数据表'!G10</f>
        <v>0.003</v>
      </c>
      <c r="J3" t="s">
        <v>44</v>
      </c>
      <c r="O3" s="5">
        <f>'固定概率数据表'!O10</f>
        <v>0.0026249999999999997</v>
      </c>
    </row>
    <row r="4" spans="2:15" ht="14.25">
      <c r="B4" t="s">
        <v>48</v>
      </c>
      <c r="G4" s="5">
        <f>'固定概率数据表'!G11</f>
        <v>0</v>
      </c>
      <c r="J4" t="s">
        <v>51</v>
      </c>
      <c r="O4" s="5">
        <f>'固定概率数据表'!O11</f>
        <v>0</v>
      </c>
    </row>
    <row r="5" spans="2:15" ht="14.25">
      <c r="B5" t="s">
        <v>79</v>
      </c>
      <c r="E5" t="s">
        <v>22</v>
      </c>
      <c r="F5" t="s">
        <v>80</v>
      </c>
      <c r="G5" s="2">
        <f>1-G3</f>
        <v>0.997</v>
      </c>
      <c r="J5" t="s">
        <v>79</v>
      </c>
      <c r="M5" t="s">
        <v>24</v>
      </c>
      <c r="N5" t="s">
        <v>20</v>
      </c>
      <c r="O5" s="2">
        <f>1-O3</f>
        <v>0.997375</v>
      </c>
    </row>
    <row r="6" spans="2:15" ht="14.25">
      <c r="B6" t="s">
        <v>81</v>
      </c>
      <c r="E6" t="s">
        <v>26</v>
      </c>
      <c r="F6" t="s">
        <v>82</v>
      </c>
      <c r="G6" s="2">
        <f>1-G4</f>
        <v>1</v>
      </c>
      <c r="J6" t="s">
        <v>81</v>
      </c>
      <c r="M6" t="s">
        <v>83</v>
      </c>
      <c r="N6" t="s">
        <v>84</v>
      </c>
      <c r="O6" s="2">
        <f>1-O4</f>
        <v>1</v>
      </c>
    </row>
    <row r="7" spans="2:15" s="1" customFormat="1" ht="14.25">
      <c r="B7" s="1" t="s">
        <v>63</v>
      </c>
      <c r="G7" s="6">
        <f>'抽数计算'!G4</f>
        <v>1</v>
      </c>
      <c r="J7" s="1" t="s">
        <v>63</v>
      </c>
      <c r="O7" s="6">
        <f>'抽数计算'!G4</f>
        <v>1</v>
      </c>
    </row>
    <row r="8" spans="2:15" s="1" customFormat="1" ht="14.25">
      <c r="B8" s="1" t="s">
        <v>68</v>
      </c>
      <c r="G8" s="6">
        <f>'抽数计算'!G5</f>
        <v>1</v>
      </c>
      <c r="J8" s="1" t="s">
        <v>68</v>
      </c>
      <c r="O8" s="6">
        <f>'抽数计算'!G5</f>
        <v>1</v>
      </c>
    </row>
    <row r="9" spans="2:15" s="1" customFormat="1" ht="14.25">
      <c r="B9" s="1" t="s">
        <v>73</v>
      </c>
      <c r="G9" s="6">
        <f>'抽数计算'!G6</f>
        <v>178</v>
      </c>
      <c r="O9" s="6">
        <f>'抽数计算'!G6</f>
        <v>178</v>
      </c>
    </row>
    <row r="10" spans="2:15" ht="15" customHeight="1">
      <c r="B10" t="s">
        <v>85</v>
      </c>
      <c r="E10" t="s">
        <v>42</v>
      </c>
      <c r="F10" t="s">
        <v>86</v>
      </c>
      <c r="G10" s="2">
        <f>1-G3-G4</f>
        <v>0.997</v>
      </c>
      <c r="J10" t="s">
        <v>85</v>
      </c>
      <c r="M10" t="s">
        <v>45</v>
      </c>
      <c r="N10" t="s">
        <v>87</v>
      </c>
      <c r="O10" s="2">
        <f>1-O3-O4</f>
        <v>0.997375</v>
      </c>
    </row>
    <row r="11" spans="2:15" ht="14.25">
      <c r="B11" t="s">
        <v>88</v>
      </c>
      <c r="G11" s="5">
        <f>'固定概率数据表'!G12</f>
        <v>0.5</v>
      </c>
      <c r="J11" t="s">
        <v>88</v>
      </c>
      <c r="O11" s="5">
        <f>'固定概率数据表'!O12</f>
        <v>0.375</v>
      </c>
    </row>
    <row r="12" spans="2:15" ht="14.25">
      <c r="B12" t="s">
        <v>89</v>
      </c>
      <c r="G12" s="2">
        <v>0</v>
      </c>
      <c r="J12" t="s">
        <v>89</v>
      </c>
      <c r="O12" s="2">
        <v>0</v>
      </c>
    </row>
    <row r="13" spans="2:15" s="1" customFormat="1" ht="14.25">
      <c r="B13" s="1" t="s">
        <v>90</v>
      </c>
      <c r="G13" s="1">
        <f>'抽数计算'!G3</f>
        <v>180</v>
      </c>
      <c r="J13" s="1" t="s">
        <v>90</v>
      </c>
      <c r="O13" s="1">
        <f>'抽数计算'!O3</f>
        <v>0</v>
      </c>
    </row>
    <row r="14" spans="2:15" ht="14.25">
      <c r="B14" t="s">
        <v>91</v>
      </c>
      <c r="F14" t="s">
        <v>92</v>
      </c>
      <c r="G14" s="7">
        <f>1-G10^G9</f>
        <v>0.4142150906138754</v>
      </c>
      <c r="J14" t="s">
        <v>91</v>
      </c>
      <c r="N14" t="s">
        <v>93</v>
      </c>
      <c r="O14" s="7">
        <f>1-O10^O9</f>
        <v>0.3736615136260121</v>
      </c>
    </row>
    <row r="15" spans="2:15" ht="14.25">
      <c r="B15" t="s">
        <v>94</v>
      </c>
      <c r="F15" t="s">
        <v>95</v>
      </c>
      <c r="G15" s="7">
        <f>1-G11^G7</f>
        <v>0.5</v>
      </c>
      <c r="J15" t="s">
        <v>94</v>
      </c>
      <c r="N15" t="s">
        <v>96</v>
      </c>
      <c r="O15" s="7">
        <f>1-O11^O7</f>
        <v>0.625</v>
      </c>
    </row>
    <row r="16" spans="2:15" ht="14.25">
      <c r="B16" t="s">
        <v>97</v>
      </c>
      <c r="F16" t="s">
        <v>98</v>
      </c>
      <c r="G16" s="7">
        <f>1-G12^G8</f>
        <v>1</v>
      </c>
      <c r="J16" t="s">
        <v>97</v>
      </c>
      <c r="N16" t="s">
        <v>99</v>
      </c>
      <c r="O16" s="7">
        <f>1-O12^O8</f>
        <v>1</v>
      </c>
    </row>
    <row r="17" spans="2:15" ht="14.25">
      <c r="B17" t="s">
        <v>100</v>
      </c>
      <c r="F17" t="s">
        <v>101</v>
      </c>
      <c r="G17" s="7">
        <f>1-(G10^G9)*(G11^G7)*(G12^G8)</f>
        <v>1</v>
      </c>
      <c r="J17" t="s">
        <v>100</v>
      </c>
      <c r="N17" t="s">
        <v>102</v>
      </c>
      <c r="O17" s="7">
        <f>1-(O10^O9)*(O11^O7)*(O12^O8)</f>
        <v>1</v>
      </c>
    </row>
    <row r="20" spans="2:8" ht="14.25">
      <c r="B20" t="s">
        <v>103</v>
      </c>
      <c r="D20" s="8"/>
      <c r="F20" t="s">
        <v>104</v>
      </c>
      <c r="H20" s="8"/>
    </row>
    <row r="21" spans="2:16" ht="14.25">
      <c r="B21" t="s">
        <v>105</v>
      </c>
      <c r="E21" t="s">
        <v>106</v>
      </c>
      <c r="F21" t="s">
        <v>107</v>
      </c>
      <c r="J21" t="s">
        <v>108</v>
      </c>
      <c r="K21" t="s">
        <v>109</v>
      </c>
      <c r="O21" s="27" t="s">
        <v>110</v>
      </c>
      <c r="P21" s="10">
        <f>O21*G3^6*(1-G3)^('抽数计算'!G3-D20)</f>
        <v>0.5760177574964687</v>
      </c>
    </row>
    <row r="22" spans="2:16" ht="14.25">
      <c r="B22" t="s">
        <v>111</v>
      </c>
      <c r="F22" t="s">
        <v>112</v>
      </c>
      <c r="J22" t="s">
        <v>113</v>
      </c>
      <c r="K22" t="s">
        <v>114</v>
      </c>
      <c r="O22" s="9"/>
      <c r="P22">
        <f>O22*O3^6*(1-O3)^('抽数计算'!O3-H20)</f>
        <v>0</v>
      </c>
    </row>
    <row r="25" spans="10:11" ht="14.25">
      <c r="J25" s="11" t="s">
        <v>115</v>
      </c>
      <c r="K25" t="s">
        <v>116</v>
      </c>
    </row>
    <row r="26" ht="14.25">
      <c r="J26" s="11"/>
    </row>
    <row r="27" spans="10:11" ht="14.25">
      <c r="J27" s="11"/>
      <c r="K27" t="s">
        <v>70</v>
      </c>
    </row>
  </sheetData>
  <sheetProtection/>
  <mergeCells count="3">
    <mergeCell ref="B1:G1"/>
    <mergeCell ref="J1:O1"/>
    <mergeCell ref="J25:J2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dcterms:created xsi:type="dcterms:W3CDTF">2020-11-16T15:12:41Z</dcterms:created>
  <dcterms:modified xsi:type="dcterms:W3CDTF">2020-11-25T06:59:03Z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