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暗器均伤计算器" sheetId="1" r:id="rId1"/>
  </sheets>
  <calcPr calcId="144525"/>
</workbook>
</file>

<file path=xl/sharedStrings.xml><?xml version="1.0" encoding="utf-8"?>
<sst xmlns="http://schemas.openxmlformats.org/spreadsheetml/2006/main" count="72" uniqueCount="68">
  <si>
    <t>攻击方</t>
  </si>
  <si>
    <t>项目</t>
  </si>
  <si>
    <t>数值</t>
  </si>
  <si>
    <t>防守方</t>
  </si>
  <si>
    <t>招架力</t>
  </si>
  <si>
    <r>
      <rPr>
        <sz val="10"/>
        <rFont val="宋体"/>
        <charset val="134"/>
      </rPr>
      <t>在有颜色的背景</t>
    </r>
    <r>
      <rPr>
        <sz val="10"/>
        <color rgb="FF000000"/>
        <rFont val="宋体"/>
        <charset val="134"/>
      </rPr>
      <t xml:space="preserve">
进行数据输入</t>
    </r>
  </si>
  <si>
    <t>人物等级</t>
  </si>
  <si>
    <t>闪避力</t>
  </si>
  <si>
    <t>先天臂力</t>
  </si>
  <si>
    <t>先天身法</t>
  </si>
  <si>
    <t>基本拳脚</t>
  </si>
  <si>
    <t>基本轻功</t>
  </si>
  <si>
    <t>战斗招架</t>
  </si>
  <si>
    <t>对应基础武学等级</t>
  </si>
  <si>
    <t>基本招架</t>
  </si>
  <si>
    <t>战斗闪避</t>
  </si>
  <si>
    <t>武学等级</t>
  </si>
  <si>
    <t>轻功等级</t>
  </si>
  <si>
    <t>战斗变量</t>
  </si>
  <si>
    <t>部位系数</t>
  </si>
  <si>
    <t>武学命中</t>
  </si>
  <si>
    <t>\</t>
  </si>
  <si>
    <t>招架等级</t>
  </si>
  <si>
    <t>招式命中</t>
  </si>
  <si>
    <t>招架系数</t>
  </si>
  <si>
    <t>弹指神通的部位系数为0.86，小李飞刀为0.95</t>
  </si>
  <si>
    <t>命中增益</t>
  </si>
  <si>
    <t>闪避系数</t>
  </si>
  <si>
    <t>招式招架</t>
  </si>
  <si>
    <t>招式闪避</t>
  </si>
  <si>
    <t>招架增益</t>
  </si>
  <si>
    <t>闪避增益</t>
  </si>
  <si>
    <t>防御系数</t>
  </si>
  <si>
    <t>攻击方模板</t>
  </si>
  <si>
    <t>有效臂力</t>
  </si>
  <si>
    <t>准备武学等级</t>
  </si>
  <si>
    <t>人物经验</t>
  </si>
  <si>
    <t>加力值</t>
  </si>
  <si>
    <t>当前内力上限</t>
  </si>
  <si>
    <t>经脉攻击加成</t>
  </si>
  <si>
    <t>武器伤害</t>
  </si>
  <si>
    <t>经脉伤害力</t>
  </si>
  <si>
    <t>武器总伤害</t>
  </si>
  <si>
    <t>防守方模板</t>
  </si>
  <si>
    <t>面板防御力</t>
  </si>
  <si>
    <t>面板防护力</t>
  </si>
  <si>
    <t>武学数据</t>
  </si>
  <si>
    <t>攻击系数</t>
  </si>
  <si>
    <t>伤害系数</t>
  </si>
  <si>
    <t>命中系数</t>
  </si>
  <si>
    <t>加力攻击系数</t>
  </si>
  <si>
    <t>加力伤害系数</t>
  </si>
  <si>
    <t>招式平均攻击系数</t>
  </si>
  <si>
    <t>招式平均伤害系数</t>
  </si>
  <si>
    <t>招式平均命中系数</t>
  </si>
  <si>
    <t>招式平均前摇系数</t>
  </si>
  <si>
    <t>招式平均后摇系数</t>
  </si>
  <si>
    <t>每次攻击消耗体力值</t>
  </si>
  <si>
    <t>面板攻击</t>
  </si>
  <si>
    <t>面板伤害</t>
  </si>
  <si>
    <t>每次攻击气血伤害</t>
  </si>
  <si>
    <t>每次攻击气血上限伤害</t>
  </si>
  <si>
    <t>每次攻击总伤害</t>
  </si>
  <si>
    <t>每100体力攻击总伤害</t>
  </si>
  <si>
    <t>命中力</t>
  </si>
  <si>
    <t>战斗命中</t>
  </si>
  <si>
    <t>实际命中率</t>
  </si>
  <si>
    <t>秒伤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</si>
</sst>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  <numFmt numFmtId="178" formatCode="0.0000%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0"/>
      <name val="微软雅黑"/>
      <charset val="134"/>
    </font>
    <font>
      <sz val="10"/>
      <name val="SimSun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color rgb="FF000000"/>
      <name val="Arial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DFF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FF8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DFF8FF"/>
      </right>
      <top style="thin">
        <color rgb="FF000000"/>
      </top>
      <bottom style="thin">
        <color rgb="FFDFF8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2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" borderId="1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18" borderId="23" applyNumberFormat="0" applyAlignment="0" applyProtection="0">
      <alignment vertical="center"/>
    </xf>
    <xf numFmtId="0" fontId="16" fillId="18" borderId="20" applyNumberFormat="0" applyAlignment="0" applyProtection="0">
      <alignment vertical="center"/>
    </xf>
    <xf numFmtId="0" fontId="26" fillId="30" borderId="2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49">
    <xf numFmtId="0" fontId="0" fillId="0" borderId="0" xfId="0" applyFont="1">
      <alignment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6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center" vertical="center"/>
    </xf>
    <xf numFmtId="0" fontId="2" fillId="0" borderId="12" xfId="0" applyNumberFormat="1" applyFont="1" applyBorder="1" applyProtection="1">
      <alignment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Protection="1">
      <alignment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 wrapText="1"/>
    </xf>
    <xf numFmtId="0" fontId="4" fillId="0" borderId="17" xfId="0" applyNumberFormat="1" applyFont="1" applyBorder="1" applyAlignment="1" applyProtection="1">
      <alignment horizontal="center" vertical="center" wrapText="1"/>
    </xf>
    <xf numFmtId="0" fontId="4" fillId="0" borderId="18" xfId="0" applyNumberFormat="1" applyFont="1" applyBorder="1" applyAlignment="1" applyProtection="1">
      <alignment horizontal="center" vertical="center" wrapText="1"/>
    </xf>
    <xf numFmtId="0" fontId="2" fillId="0" borderId="14" xfId="0" applyNumberFormat="1" applyFont="1" applyBorder="1" applyProtection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178" fontId="4" fillId="0" borderId="13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A1" sqref="A1:A14"/>
    </sheetView>
  </sheetViews>
  <sheetFormatPr defaultColWidth="10" defaultRowHeight="14.4"/>
  <cols>
    <col min="1" max="1" width="9.28703703703704" customWidth="1"/>
    <col min="2" max="2" width="18.287037037037" customWidth="1"/>
    <col min="3" max="3" width="13.5740740740741" customWidth="1"/>
    <col min="4" max="4" width="16.1388888888889" customWidth="1"/>
    <col min="5" max="5" width="21.8888888888889" customWidth="1"/>
    <col min="6" max="6" width="17.4259259259259" customWidth="1"/>
    <col min="7" max="7" width="20.4259259259259" customWidth="1"/>
    <col min="8" max="8" width="20.287037037037" customWidth="1"/>
    <col min="9" max="10" width="17.4259259259259" customWidth="1"/>
    <col min="11" max="11" width="19.287037037037" customWidth="1"/>
    <col min="12" max="12" width="19.7777777777778" customWidth="1"/>
    <col min="13" max="13" width="10.287037037037" customWidth="1"/>
  </cols>
  <sheetData>
    <row r="1" ht="29" customHeight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  <c r="G1" s="1" t="s">
        <v>4</v>
      </c>
      <c r="H1" s="2">
        <f>((F7+F5/2)*15*F8)/200</f>
        <v>0</v>
      </c>
      <c r="I1" s="7"/>
      <c r="J1" s="36" t="s">
        <v>5</v>
      </c>
      <c r="K1" s="29"/>
      <c r="L1" s="37"/>
      <c r="M1" s="38"/>
    </row>
    <row r="2" ht="15" spans="1:13">
      <c r="A2" s="2"/>
      <c r="B2" s="1" t="s">
        <v>6</v>
      </c>
      <c r="C2" s="3"/>
      <c r="D2" s="2"/>
      <c r="E2" s="4" t="s">
        <v>6</v>
      </c>
      <c r="F2" s="5"/>
      <c r="G2" s="1" t="s">
        <v>7</v>
      </c>
      <c r="H2" s="2">
        <f>((F6+F4/2)*0.012*F9+10+0.2*(((F2+4)^3/10+1)^0.5))*(1.6+0.01*(F3+F4/20))</f>
        <v>16.8704941125591</v>
      </c>
      <c r="I2" s="2">
        <f>H2+ROUNDDOWN((C10+C11/10)*11+6.5*300+50,0)</f>
        <v>2016.87049411256</v>
      </c>
      <c r="J2" s="39"/>
      <c r="K2" s="29"/>
      <c r="L2" s="37"/>
      <c r="M2" s="38"/>
    </row>
    <row r="3" ht="15" spans="1:13">
      <c r="A3" s="2"/>
      <c r="B3" s="1" t="s">
        <v>8</v>
      </c>
      <c r="C3" s="3"/>
      <c r="D3" s="2"/>
      <c r="E3" s="4" t="s">
        <v>9</v>
      </c>
      <c r="F3" s="5"/>
      <c r="G3" s="6"/>
      <c r="H3" s="7"/>
      <c r="I3" s="7"/>
      <c r="J3" s="39"/>
      <c r="K3" s="29"/>
      <c r="L3" s="37"/>
      <c r="M3" s="38"/>
    </row>
    <row r="4" ht="15" spans="1:13">
      <c r="A4" s="2"/>
      <c r="B4" s="1" t="s">
        <v>10</v>
      </c>
      <c r="C4" s="3"/>
      <c r="D4" s="2"/>
      <c r="E4" s="4" t="s">
        <v>11</v>
      </c>
      <c r="F4" s="5"/>
      <c r="G4" s="1" t="s">
        <v>12</v>
      </c>
      <c r="H4" s="2">
        <f>H1*(1+F12)*(1+F10)</f>
        <v>0</v>
      </c>
      <c r="I4" s="7"/>
      <c r="J4" s="39"/>
      <c r="K4" s="29"/>
      <c r="L4" s="37"/>
      <c r="M4" s="38"/>
    </row>
    <row r="5" ht="15" spans="1:13">
      <c r="A5" s="2"/>
      <c r="B5" s="1" t="s">
        <v>13</v>
      </c>
      <c r="C5" s="3"/>
      <c r="D5" s="2"/>
      <c r="E5" s="4" t="s">
        <v>14</v>
      </c>
      <c r="F5" s="5"/>
      <c r="G5" s="8" t="s">
        <v>15</v>
      </c>
      <c r="H5" s="9">
        <f>H2*(1+F11)*(1+F13)</f>
        <v>16.8704941125591</v>
      </c>
      <c r="I5" s="9">
        <f>I2*(1+F11)*(1+F13)</f>
        <v>2016.87049411256</v>
      </c>
      <c r="J5" s="39"/>
      <c r="K5" s="29"/>
      <c r="L5" s="37"/>
      <c r="M5" s="38"/>
    </row>
    <row r="6" ht="15" spans="1:13">
      <c r="A6" s="2"/>
      <c r="B6" s="1" t="s">
        <v>16</v>
      </c>
      <c r="C6" s="3"/>
      <c r="D6" s="2"/>
      <c r="E6" s="4" t="s">
        <v>17</v>
      </c>
      <c r="F6" s="5"/>
      <c r="G6" s="10" t="s">
        <v>18</v>
      </c>
      <c r="H6" s="11" t="s">
        <v>19</v>
      </c>
      <c r="I6" s="40"/>
      <c r="J6" s="39"/>
      <c r="K6" s="29"/>
      <c r="L6" s="37"/>
      <c r="M6" s="38"/>
    </row>
    <row r="7" ht="15" spans="1:13">
      <c r="A7" s="2"/>
      <c r="B7" s="1" t="s">
        <v>20</v>
      </c>
      <c r="C7" s="3" t="s">
        <v>21</v>
      </c>
      <c r="D7" s="2"/>
      <c r="E7" s="4" t="s">
        <v>22</v>
      </c>
      <c r="F7" s="5"/>
      <c r="G7" s="2"/>
      <c r="H7" s="12">
        <v>0.8</v>
      </c>
      <c r="I7" s="41"/>
      <c r="J7" s="39"/>
      <c r="K7" s="29"/>
      <c r="L7" s="37"/>
      <c r="M7" s="38"/>
    </row>
    <row r="8" ht="15" spans="1:13">
      <c r="A8" s="2"/>
      <c r="B8" s="1" t="s">
        <v>23</v>
      </c>
      <c r="C8" s="3" t="s">
        <v>21</v>
      </c>
      <c r="D8" s="2"/>
      <c r="E8" s="4" t="s">
        <v>24</v>
      </c>
      <c r="F8" s="5"/>
      <c r="G8" s="13"/>
      <c r="H8" s="14" t="s">
        <v>25</v>
      </c>
      <c r="I8" s="42"/>
      <c r="J8" s="39"/>
      <c r="K8" s="29"/>
      <c r="L8" s="37"/>
      <c r="M8" s="38"/>
    </row>
    <row r="9" ht="15" spans="1:13">
      <c r="A9" s="2"/>
      <c r="B9" s="1" t="s">
        <v>26</v>
      </c>
      <c r="C9" s="3"/>
      <c r="D9" s="2"/>
      <c r="E9" s="4" t="s">
        <v>27</v>
      </c>
      <c r="F9" s="5"/>
      <c r="G9" s="13"/>
      <c r="H9" s="15"/>
      <c r="I9" s="43"/>
      <c r="J9" s="39"/>
      <c r="K9" s="29"/>
      <c r="L9" s="37"/>
      <c r="M9" s="38"/>
    </row>
    <row r="10" ht="15" spans="1:13">
      <c r="A10" s="2"/>
      <c r="B10" s="6"/>
      <c r="C10" s="16"/>
      <c r="D10" s="2"/>
      <c r="E10" s="4" t="s">
        <v>28</v>
      </c>
      <c r="F10" s="5"/>
      <c r="G10" s="13"/>
      <c r="H10" s="15"/>
      <c r="I10" s="43"/>
      <c r="J10" s="39"/>
      <c r="K10" s="29"/>
      <c r="L10" s="37"/>
      <c r="M10" s="38"/>
    </row>
    <row r="11" ht="15" spans="1:13">
      <c r="A11" s="2"/>
      <c r="B11" s="6"/>
      <c r="C11" s="16"/>
      <c r="D11" s="2"/>
      <c r="E11" s="4" t="s">
        <v>29</v>
      </c>
      <c r="F11" s="5"/>
      <c r="G11" s="13"/>
      <c r="H11" s="15"/>
      <c r="I11" s="43"/>
      <c r="J11" s="39"/>
      <c r="K11" s="29"/>
      <c r="L11" s="37"/>
      <c r="M11" s="38"/>
    </row>
    <row r="12" ht="15" spans="1:13">
      <c r="A12" s="2"/>
      <c r="B12" s="6"/>
      <c r="C12" s="16"/>
      <c r="D12" s="2"/>
      <c r="E12" s="4" t="s">
        <v>30</v>
      </c>
      <c r="F12" s="5"/>
      <c r="G12" s="13"/>
      <c r="H12" s="15"/>
      <c r="I12" s="43"/>
      <c r="J12" s="39"/>
      <c r="K12" s="29"/>
      <c r="L12" s="37"/>
      <c r="M12" s="38"/>
    </row>
    <row r="13" ht="15" spans="1:13">
      <c r="A13" s="2"/>
      <c r="B13" s="6"/>
      <c r="C13" s="16"/>
      <c r="D13" s="2"/>
      <c r="E13" s="4" t="s">
        <v>31</v>
      </c>
      <c r="F13" s="5"/>
      <c r="G13" s="13"/>
      <c r="H13" s="15"/>
      <c r="I13" s="43"/>
      <c r="J13" s="39"/>
      <c r="K13" s="29"/>
      <c r="L13" s="37"/>
      <c r="M13" s="38"/>
    </row>
    <row r="14" ht="15" spans="1:13">
      <c r="A14" s="9"/>
      <c r="B14" s="17"/>
      <c r="C14" s="17"/>
      <c r="D14" s="9"/>
      <c r="E14" s="4" t="s">
        <v>32</v>
      </c>
      <c r="F14" s="18"/>
      <c r="G14" s="19"/>
      <c r="H14" s="20"/>
      <c r="I14" s="44"/>
      <c r="J14" s="39"/>
      <c r="K14" s="29"/>
      <c r="L14" s="37"/>
      <c r="M14" s="38"/>
    </row>
    <row r="15" ht="15" spans="1:13">
      <c r="A15" s="21" t="s">
        <v>33</v>
      </c>
      <c r="B15" s="11" t="s">
        <v>34</v>
      </c>
      <c r="C15" s="11" t="s">
        <v>35</v>
      </c>
      <c r="D15" s="11" t="s">
        <v>36</v>
      </c>
      <c r="E15" s="11" t="s">
        <v>37</v>
      </c>
      <c r="F15" s="11" t="s">
        <v>38</v>
      </c>
      <c r="G15" s="11" t="s">
        <v>39</v>
      </c>
      <c r="H15" s="22" t="s">
        <v>40</v>
      </c>
      <c r="I15" s="22" t="s">
        <v>41</v>
      </c>
      <c r="J15" s="39"/>
      <c r="K15" s="29"/>
      <c r="L15" s="37"/>
      <c r="M15" s="38"/>
    </row>
    <row r="16" ht="15" spans="1:13">
      <c r="A16" s="23"/>
      <c r="B16" s="11">
        <f>C3+C4/20</f>
        <v>0</v>
      </c>
      <c r="C16" s="11">
        <f>C5+C6/2</f>
        <v>0</v>
      </c>
      <c r="D16" s="11">
        <f>(C2+4)^3/10+1</f>
        <v>7.4</v>
      </c>
      <c r="E16" s="24"/>
      <c r="F16" s="24"/>
      <c r="G16" s="24"/>
      <c r="H16" s="24"/>
      <c r="I16" s="24"/>
      <c r="J16" s="39"/>
      <c r="K16" s="29"/>
      <c r="L16" s="37"/>
      <c r="M16" s="38"/>
    </row>
    <row r="17" ht="15" spans="1:13">
      <c r="A17" s="23"/>
      <c r="B17" s="25" t="s">
        <v>42</v>
      </c>
      <c r="C17" s="26"/>
      <c r="D17" s="26"/>
      <c r="E17" s="26"/>
      <c r="F17" s="26"/>
      <c r="G17" s="26"/>
      <c r="H17" s="26"/>
      <c r="I17" s="45"/>
      <c r="J17" s="39"/>
      <c r="K17" s="29"/>
      <c r="L17" s="37"/>
      <c r="M17" s="38"/>
    </row>
    <row r="18" ht="15" spans="1:13">
      <c r="A18" s="23"/>
      <c r="B18" s="27">
        <f>H16+((C3+C4/10)*0.1+300*0.8+30)</f>
        <v>270</v>
      </c>
      <c r="C18" s="26"/>
      <c r="D18" s="26"/>
      <c r="E18" s="26"/>
      <c r="F18" s="26"/>
      <c r="G18" s="26"/>
      <c r="H18" s="26"/>
      <c r="I18" s="45"/>
      <c r="J18" s="39"/>
      <c r="K18" s="29"/>
      <c r="L18" s="37"/>
      <c r="M18" s="38"/>
    </row>
    <row r="19" ht="15" spans="1:13">
      <c r="A19" s="28" t="s">
        <v>43</v>
      </c>
      <c r="B19" s="11" t="s">
        <v>44</v>
      </c>
      <c r="C19" s="11" t="s">
        <v>45</v>
      </c>
      <c r="D19" s="29"/>
      <c r="E19" s="29"/>
      <c r="F19" s="29"/>
      <c r="G19" s="29"/>
      <c r="H19" s="29"/>
      <c r="I19" s="29"/>
      <c r="J19" s="29"/>
      <c r="K19" s="29"/>
      <c r="L19" s="37"/>
      <c r="M19" s="38"/>
    </row>
    <row r="20" ht="15" spans="1:13">
      <c r="A20" s="2"/>
      <c r="B20" s="30">
        <f>(5*1500*F14/120+D16^0.4+10)*(1.35+(F3+F4/20+2.5)/200)*1.05+600</f>
        <v>617.492049926505</v>
      </c>
      <c r="C20" s="24"/>
      <c r="D20" s="29"/>
      <c r="E20" s="29"/>
      <c r="F20" s="29"/>
      <c r="G20" s="29"/>
      <c r="H20" s="29"/>
      <c r="I20" s="29"/>
      <c r="J20" s="29"/>
      <c r="K20" s="29"/>
      <c r="L20" s="37"/>
      <c r="M20" s="38"/>
    </row>
    <row r="21" ht="15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7"/>
      <c r="M21" s="38"/>
    </row>
    <row r="22" ht="15" spans="1:13">
      <c r="A22" s="31" t="s">
        <v>46</v>
      </c>
      <c r="B22" s="32" t="s">
        <v>47</v>
      </c>
      <c r="C22" s="32" t="s">
        <v>48</v>
      </c>
      <c r="D22" s="32" t="s">
        <v>49</v>
      </c>
      <c r="E22" s="32" t="s">
        <v>50</v>
      </c>
      <c r="F22" s="32" t="s">
        <v>51</v>
      </c>
      <c r="G22" s="32" t="s">
        <v>52</v>
      </c>
      <c r="H22" s="32" t="s">
        <v>53</v>
      </c>
      <c r="I22" s="32" t="s">
        <v>54</v>
      </c>
      <c r="J22" s="32" t="s">
        <v>55</v>
      </c>
      <c r="K22" s="32" t="s">
        <v>56</v>
      </c>
      <c r="L22" s="32" t="s">
        <v>57</v>
      </c>
      <c r="M22" s="46"/>
    </row>
    <row r="23" ht="15" spans="1:13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2">
        <f>(J23+K23)*100/3</f>
        <v>0</v>
      </c>
      <c r="M23" s="46"/>
    </row>
    <row r="24" spans="1:12">
      <c r="A24" s="33"/>
      <c r="B24" s="32" t="s">
        <v>58</v>
      </c>
      <c r="C24" s="32" t="s">
        <v>59</v>
      </c>
      <c r="D24" s="32" t="s">
        <v>60</v>
      </c>
      <c r="E24" s="32" t="s">
        <v>61</v>
      </c>
      <c r="F24" s="32" t="s">
        <v>62</v>
      </c>
      <c r="G24" s="32" t="s">
        <v>63</v>
      </c>
      <c r="H24" s="32" t="s">
        <v>64</v>
      </c>
      <c r="I24" s="32" t="s">
        <v>65</v>
      </c>
      <c r="J24" s="32" t="s">
        <v>66</v>
      </c>
      <c r="K24" s="47" t="s">
        <v>67</v>
      </c>
      <c r="L24" s="47"/>
    </row>
    <row r="25" spans="1:12">
      <c r="A25" s="33"/>
      <c r="B25" s="35">
        <f>(C16*0.03*B23+F16/20+10+D16^0.4)*(1+0.02*B16)+E16*E23*(1+C16/500)*(0.001*B16+0.49)+G16</f>
        <v>12.2268588389723</v>
      </c>
      <c r="C25" s="32">
        <f>E16*F23/80+H16+I16</f>
        <v>0</v>
      </c>
      <c r="D25" s="32">
        <f>(8*(C23+B25*(1+G23)*C23/1000))/(1+B20/1000)*H7</f>
        <v>0</v>
      </c>
      <c r="E25" s="32">
        <f>(C25+H16+H23-C20*0.3)*(100/(C20+100))*H7</f>
        <v>0</v>
      </c>
      <c r="F25" s="32">
        <f>D25+E25</f>
        <v>0</v>
      </c>
      <c r="G25" s="32" t="e">
        <f>F25*H9/L23</f>
        <v>#DIV/0!</v>
      </c>
      <c r="H25" s="32">
        <f>((C6+C5/2)*15*D23/100+1000+0.5*((C2+4)^3/10+1)^0.5)*(1+(C3+C4/20)*0.02)</f>
        <v>1001.36014705087</v>
      </c>
      <c r="I25" s="32">
        <f>(1+C9)*H25*(1+I23)*(2/(1+3^(((F2+4)^3/10+1-((C2+4)^3/10+1))/((F2+4)^3/10+1+(C2+4)^3/10+1))))</f>
        <v>1001.36014705087</v>
      </c>
      <c r="J25" s="48">
        <f>1-(H4+H5)/(H4+H5+I25)</f>
        <v>0.983431559186548</v>
      </c>
      <c r="K25" s="47" t="e">
        <f>G25*J25</f>
        <v>#DIV/0!</v>
      </c>
      <c r="L25" s="47"/>
    </row>
  </sheetData>
  <sheetProtection password="C77E" sheet="1" objects="1"/>
  <mergeCells count="14">
    <mergeCell ref="H6:I6"/>
    <mergeCell ref="H7:I7"/>
    <mergeCell ref="B17:I17"/>
    <mergeCell ref="B18:I18"/>
    <mergeCell ref="K24:L24"/>
    <mergeCell ref="K25:L25"/>
    <mergeCell ref="A1:A14"/>
    <mergeCell ref="A15:A18"/>
    <mergeCell ref="A19:A20"/>
    <mergeCell ref="A22:A25"/>
    <mergeCell ref="D1:D14"/>
    <mergeCell ref="G6:G14"/>
    <mergeCell ref="J1:J18"/>
    <mergeCell ref="H8:I14"/>
  </mergeCells>
  <pageMargins left="0.7" right="0.7" top="0.75" bottom="0.75" header="0.3" footer="0.3"/>
  <headerFooter/>
  <ignoredErrors>
    <ignoredError sqref="G25 K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暗器均伤计算器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绯村毛玉</cp:lastModifiedBy>
  <dcterms:created xsi:type="dcterms:W3CDTF">2021-05-24T05:14:00Z</dcterms:created>
  <dcterms:modified xsi:type="dcterms:W3CDTF">2021-05-24T12:12:51Z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4534FBCF91324480A4AF7426383E4E3A</vt:lpwstr>
  </property>
  <property fmtid="{D5CDD505-2E9C-101B-9397-08002B2CF9AE}" pid="3" name="KSOProductBuildVer">
    <vt:lpwstr>2052-11.1.0.10495</vt:lpwstr>
  </property>
</Properties>
</file>