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1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FA846B4-8AD0-4BA4-B42A-086BA7C6B3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1 (2)" sheetId="3" state="hidden" r:id="rId2"/>
  </sheets>
  <definedNames>
    <definedName name="_22045427" localSheetId="0">Sheet1!#REF!</definedName>
    <definedName name="_xlnm._FilterDatabase" localSheetId="0" hidden="1">Sheet1!$A$9:$C$23</definedName>
    <definedName name="_xlnm._FilterDatabase" localSheetId="1" hidden="1">'Sheet1 (2)'!$A$9:$C$13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C5" i="1" l="1"/>
  <c r="C7" i="1" s="1"/>
  <c r="N6" i="1"/>
  <c r="N7" i="1"/>
  <c r="M8" i="1"/>
  <c r="M9" i="1"/>
  <c r="N10" i="1"/>
  <c r="N11" i="1"/>
  <c r="M12" i="1"/>
  <c r="M13" i="1"/>
  <c r="N14" i="1"/>
  <c r="M15" i="1"/>
  <c r="N16" i="1"/>
  <c r="N5" i="1"/>
  <c r="O6" i="1"/>
  <c r="O7" i="1"/>
  <c r="O8" i="1"/>
  <c r="O9" i="1"/>
  <c r="O10" i="1"/>
  <c r="O11" i="1"/>
  <c r="O12" i="1"/>
  <c r="O13" i="1"/>
  <c r="O14" i="1"/>
  <c r="O15" i="1"/>
  <c r="O16" i="1"/>
  <c r="E19" i="1" l="1"/>
  <c r="E21" i="1"/>
  <c r="E22" i="1"/>
  <c r="E23" i="1"/>
  <c r="E24" i="1"/>
  <c r="E20" i="1"/>
  <c r="M14" i="1"/>
  <c r="M11" i="1"/>
  <c r="N15" i="1"/>
  <c r="N12" i="1"/>
  <c r="N9" i="1"/>
  <c r="N8" i="1"/>
  <c r="M16" i="1"/>
  <c r="N13" i="1"/>
  <c r="M7" i="1"/>
  <c r="M10" i="1"/>
  <c r="M6" i="1"/>
  <c r="M5" i="1"/>
  <c r="L17" i="3" l="1"/>
  <c r="N17" i="3" s="1"/>
  <c r="L16" i="3"/>
  <c r="N16" i="3" s="1"/>
  <c r="L15" i="3"/>
  <c r="N15" i="3" s="1"/>
  <c r="L14" i="3"/>
  <c r="N14" i="3" s="1"/>
  <c r="L13" i="3"/>
  <c r="N13" i="3" s="1"/>
  <c r="C13" i="3"/>
  <c r="N12" i="3"/>
  <c r="L12" i="3"/>
  <c r="L11" i="3"/>
  <c r="N11" i="3" s="1"/>
  <c r="L10" i="3"/>
  <c r="O10" i="3" s="1"/>
  <c r="L9" i="3"/>
  <c r="N9" i="3" s="1"/>
  <c r="L8" i="3"/>
  <c r="O8" i="3" s="1"/>
  <c r="L7" i="3"/>
  <c r="O7" i="3" s="1"/>
  <c r="C7" i="3"/>
  <c r="O6" i="3"/>
  <c r="N6" i="3"/>
  <c r="L6" i="3"/>
  <c r="O5" i="3"/>
  <c r="N5" i="3"/>
  <c r="L5" i="3"/>
  <c r="C3" i="3"/>
  <c r="E14" i="1" l="1"/>
  <c r="E13" i="1"/>
  <c r="E15" i="1"/>
  <c r="E12" i="1"/>
  <c r="E11" i="1"/>
  <c r="E17" i="1"/>
  <c r="E10" i="1"/>
  <c r="E16" i="1"/>
  <c r="E18" i="1"/>
  <c r="P6" i="1"/>
  <c r="O9" i="3"/>
  <c r="N7" i="3"/>
  <c r="P12" i="3" s="1"/>
  <c r="N10" i="3"/>
  <c r="N8" i="3"/>
  <c r="P8" i="3" s="1"/>
  <c r="C3" i="1"/>
  <c r="E25" i="1" l="1"/>
  <c r="P14" i="1"/>
  <c r="P11" i="1"/>
  <c r="P9" i="1"/>
  <c r="P10" i="1"/>
  <c r="P5" i="1"/>
  <c r="P7" i="1"/>
  <c r="P8" i="1"/>
  <c r="P13" i="1"/>
  <c r="P16" i="1"/>
  <c r="P12" i="1"/>
  <c r="P15" i="1"/>
  <c r="P13" i="3"/>
  <c r="P10" i="3"/>
  <c r="P14" i="3"/>
  <c r="P9" i="3"/>
  <c r="P7" i="3"/>
  <c r="P15" i="3"/>
  <c r="P5" i="3"/>
  <c r="P17" i="3"/>
  <c r="P16" i="3"/>
  <c r="P11" i="3"/>
  <c r="P6" i="3"/>
  <c r="L6" i="1" l="1"/>
  <c r="L11" i="1"/>
  <c r="L7" i="1"/>
  <c r="L12" i="1"/>
  <c r="L16" i="1"/>
  <c r="L8" i="1"/>
  <c r="L13" i="1"/>
  <c r="L14" i="1"/>
  <c r="L9" i="1"/>
  <c r="L15" i="1"/>
  <c r="L5" i="1"/>
  <c r="O5" i="1" s="1"/>
  <c r="L10" i="1"/>
</calcChain>
</file>

<file path=xl/sharedStrings.xml><?xml version="1.0" encoding="utf-8"?>
<sst xmlns="http://schemas.openxmlformats.org/spreadsheetml/2006/main" count="113" uniqueCount="67">
  <si>
    <t>A1</t>
    <phoneticPr fontId="1" type="noConversion"/>
  </si>
  <si>
    <t>A2</t>
    <phoneticPr fontId="1" type="noConversion"/>
  </si>
  <si>
    <t>A3</t>
    <phoneticPr fontId="1" type="noConversion"/>
  </si>
  <si>
    <t>B1</t>
    <phoneticPr fontId="1" type="noConversion"/>
  </si>
  <si>
    <t>B2</t>
  </si>
  <si>
    <t>B3</t>
  </si>
  <si>
    <t>C1</t>
    <phoneticPr fontId="1" type="noConversion"/>
  </si>
  <si>
    <t>C2</t>
  </si>
  <si>
    <t>C3</t>
  </si>
  <si>
    <t>D1</t>
    <phoneticPr fontId="1" type="noConversion"/>
  </si>
  <si>
    <t>D2</t>
  </si>
  <si>
    <t>D3</t>
  </si>
  <si>
    <t>道中油耗</t>
    <phoneticPr fontId="1" type="noConversion"/>
  </si>
  <si>
    <t>boss油耗</t>
    <phoneticPr fontId="1" type="noConversion"/>
  </si>
  <si>
    <t>比值</t>
    <phoneticPr fontId="1" type="noConversion"/>
  </si>
  <si>
    <t>三倍比值</t>
    <phoneticPr fontId="1" type="noConversion"/>
  </si>
  <si>
    <t>无</t>
    <phoneticPr fontId="1" type="noConversion"/>
  </si>
  <si>
    <t>sp</t>
    <phoneticPr fontId="1" type="noConversion"/>
  </si>
  <si>
    <t>总油耗</t>
    <phoneticPr fontId="1" type="noConversion"/>
  </si>
  <si>
    <t>排名</t>
    <phoneticPr fontId="1" type="noConversion"/>
  </si>
  <si>
    <t>获得pt数</t>
    <phoneticPr fontId="1" type="noConversion"/>
  </si>
  <si>
    <t>活动pt比计算表</t>
    <phoneticPr fontId="1" type="noConversion"/>
  </si>
  <si>
    <t>注1：只需要将你的油耗输入进去，表格会自动计算</t>
  </si>
  <si>
    <t>注2：打不过去的图请将过图油耗和boss油耗都填0</t>
  </si>
  <si>
    <t>注3：总油耗已将进图费计算进去</t>
  </si>
  <si>
    <t>注4：表格修改密码（cyno）</t>
  </si>
  <si>
    <t>活动结束日期</t>
    <phoneticPr fontId="1" type="noConversion"/>
  </si>
  <si>
    <t>活动还剩天数</t>
    <phoneticPr fontId="1" type="noConversion"/>
  </si>
  <si>
    <t>今天的日期</t>
    <phoneticPr fontId="1" type="noConversion"/>
  </si>
  <si>
    <t>目标pt数</t>
    <phoneticPr fontId="1" type="noConversion"/>
  </si>
  <si>
    <t>已有pt数</t>
    <phoneticPr fontId="1" type="noConversion"/>
  </si>
  <si>
    <t>还需pt数</t>
    <phoneticPr fontId="1" type="noConversion"/>
  </si>
  <si>
    <t>每日任务可获得pt</t>
    <phoneticPr fontId="1" type="noConversion"/>
  </si>
  <si>
    <t>建造3次</t>
    <phoneticPr fontId="1" type="noConversion"/>
  </si>
  <si>
    <t>出击胜利15次</t>
    <phoneticPr fontId="1" type="noConversion"/>
  </si>
  <si>
    <t>通关一次困难</t>
    <phoneticPr fontId="1" type="noConversion"/>
  </si>
  <si>
    <t>你能通过每日获得</t>
    <phoneticPr fontId="1" type="noConversion"/>
  </si>
  <si>
    <t>设置</t>
    <phoneticPr fontId="1" type="noConversion"/>
  </si>
  <si>
    <t>还可获得</t>
    <phoneticPr fontId="1" type="noConversion"/>
  </si>
  <si>
    <t>注5：表格修改密码（cyno）</t>
    <phoneticPr fontId="1" type="noConversion"/>
  </si>
  <si>
    <t>注1：只需要将你的数据和选项输入进去，表格会自动计算</t>
    <phoneticPr fontId="1" type="noConversion"/>
  </si>
  <si>
    <r>
      <t>注3：</t>
    </r>
    <r>
      <rPr>
        <sz val="11"/>
        <color theme="5" tint="-0.249977111117893"/>
        <rFont val="等线"/>
        <family val="3"/>
        <charset val="134"/>
        <scheme val="minor"/>
      </rPr>
      <t>浅红</t>
    </r>
    <r>
      <rPr>
        <sz val="11"/>
        <rFont val="等线"/>
        <family val="3"/>
        <charset val="134"/>
        <scheme val="minor"/>
      </rPr>
      <t>格子为手动填写</t>
    </r>
    <r>
      <rPr>
        <sz val="11"/>
        <color theme="5" tint="-0.249977111117893"/>
        <rFont val="等线"/>
        <family val="2"/>
        <scheme val="minor"/>
      </rPr>
      <t>，</t>
    </r>
    <r>
      <rPr>
        <sz val="11"/>
        <color theme="9" tint="-0.499984740745262"/>
        <rFont val="等线"/>
        <family val="3"/>
        <charset val="134"/>
        <scheme val="minor"/>
      </rPr>
      <t>绿色</t>
    </r>
    <r>
      <rPr>
        <sz val="11"/>
        <rFont val="等线"/>
        <family val="3"/>
        <charset val="134"/>
        <scheme val="minor"/>
      </rPr>
      <t>格子为手动设置，</t>
    </r>
    <r>
      <rPr>
        <sz val="11"/>
        <color theme="7" tint="-0.499984740745262"/>
        <rFont val="等线"/>
        <family val="3"/>
        <charset val="134"/>
        <scheme val="minor"/>
      </rPr>
      <t>黄色</t>
    </r>
    <r>
      <rPr>
        <sz val="11"/>
        <rFont val="等线"/>
        <family val="3"/>
        <charset val="134"/>
        <scheme val="minor"/>
      </rPr>
      <t>格子为自动输出</t>
    </r>
    <phoneticPr fontId="1" type="noConversion"/>
  </si>
  <si>
    <t>注4：总油耗已将进图费计算进去</t>
    <phoneticPr fontId="1" type="noConversion"/>
  </si>
  <si>
    <t>A1每日3倍</t>
    <phoneticPr fontId="1" type="noConversion"/>
  </si>
  <si>
    <t>A2每日3倍</t>
    <phoneticPr fontId="1" type="noConversion"/>
  </si>
  <si>
    <t>A3每日3倍</t>
    <phoneticPr fontId="1" type="noConversion"/>
  </si>
  <si>
    <t>B1每日3倍</t>
    <phoneticPr fontId="1" type="noConversion"/>
  </si>
  <si>
    <t>B2每日3倍</t>
    <phoneticPr fontId="1" type="noConversion"/>
  </si>
  <si>
    <t>B3每日3倍</t>
    <phoneticPr fontId="1" type="noConversion"/>
  </si>
  <si>
    <t>不会英语的cyno制作</t>
    <phoneticPr fontId="1" type="noConversion"/>
  </si>
  <si>
    <t>本人使用的excel是2019版，版本向下兼容性未知，如果有函数错误请私聊我</t>
    <phoneticPr fontId="1" type="noConversion"/>
  </si>
  <si>
    <t>pt比</t>
    <phoneticPr fontId="1" type="noConversion"/>
  </si>
  <si>
    <t>每日首次pt比值</t>
    <phoneticPr fontId="1" type="noConversion"/>
  </si>
  <si>
    <t>C1每日2倍</t>
    <phoneticPr fontId="1" type="noConversion"/>
  </si>
  <si>
    <t>C2每日2倍</t>
    <phoneticPr fontId="1" type="noConversion"/>
  </si>
  <si>
    <t>C3每日2倍</t>
    <phoneticPr fontId="1" type="noConversion"/>
  </si>
  <si>
    <t>D1每日2倍</t>
    <phoneticPr fontId="1" type="noConversion"/>
  </si>
  <si>
    <t>D2每日2倍</t>
    <phoneticPr fontId="1" type="noConversion"/>
  </si>
  <si>
    <t>D3每日2倍</t>
    <phoneticPr fontId="1" type="noConversion"/>
  </si>
  <si>
    <t>打X次需要Y油</t>
    <phoneticPr fontId="1" type="noConversion"/>
  </si>
  <si>
    <t>PT比排名</t>
    <phoneticPr fontId="1" type="noConversion"/>
  </si>
  <si>
    <t>过一次图油耗</t>
    <phoneticPr fontId="1" type="noConversion"/>
  </si>
  <si>
    <t>一次获得pt数</t>
    <phoneticPr fontId="1" type="noConversion"/>
  </si>
  <si>
    <t>减去每日还要打X次</t>
    <phoneticPr fontId="1" type="noConversion"/>
  </si>
  <si>
    <t>注2：打不过去的图请将过图油耗和boss油耗都填0，防止影响排名计算</t>
    <phoneticPr fontId="1" type="noConversion"/>
  </si>
  <si>
    <t>注6：获得结束日期我按照5月7日计算的，请各位在5月7日地图关闭前把每日刷了。</t>
    <phoneticPr fontId="1" type="noConversion"/>
  </si>
  <si>
    <t>不做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</si>
</sst>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0]&quot;0&quot;;General;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6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5" tint="-0.249977111117893"/>
      <name val="等线"/>
      <family val="3"/>
      <charset val="134"/>
      <scheme val="minor"/>
    </font>
    <font>
      <sz val="11"/>
      <color theme="5" tint="-0.249977111117893"/>
      <name val="等线"/>
      <family val="2"/>
      <scheme val="minor"/>
    </font>
    <font>
      <sz val="11"/>
      <color theme="9" tint="-0.499984740745262"/>
      <name val="等线"/>
      <family val="3"/>
      <charset val="134"/>
      <scheme val="minor"/>
    </font>
    <font>
      <sz val="11"/>
      <color theme="7" tint="-0.499984740745262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Protection="1">
      <protection locked="0"/>
    </xf>
    <xf numFmtId="0" fontId="0" fillId="0" borderId="1" xfId="0" applyFill="1" applyBorder="1" applyProtection="1"/>
    <xf numFmtId="176" fontId="0" fillId="0" borderId="1" xfId="0" applyNumberFormat="1" applyBorder="1"/>
    <xf numFmtId="0" fontId="0" fillId="4" borderId="1" xfId="0" applyFill="1" applyBorder="1" applyProtection="1">
      <protection locked="0"/>
    </xf>
    <xf numFmtId="176" fontId="0" fillId="2" borderId="1" xfId="0" applyNumberFormat="1" applyFill="1" applyBorder="1"/>
    <xf numFmtId="0" fontId="0" fillId="2" borderId="1" xfId="0" applyNumberFormat="1" applyFill="1" applyBorder="1"/>
    <xf numFmtId="14" fontId="0" fillId="0" borderId="1" xfId="0" applyNumberFormat="1" applyFill="1" applyBorder="1" applyProtection="1"/>
    <xf numFmtId="0" fontId="0" fillId="0" borderId="1" xfId="0" applyFill="1" applyBorder="1"/>
    <xf numFmtId="14" fontId="0" fillId="0" borderId="0" xfId="0" applyNumberFormat="1"/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 applyProtection="1">
      <alignment horizontal="center"/>
    </xf>
  </cellXfs>
  <cellStyles count="2">
    <cellStyle name="常规" xfId="0" builtinId="0"/>
    <cellStyle name="超链接" xfId="1" builtinId="8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ce.bilibili.com/2204542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M19" sqref="M19"/>
    </sheetView>
  </sheetViews>
  <sheetFormatPr defaultRowHeight="13.8" x14ac:dyDescent="0.25"/>
  <cols>
    <col min="3" max="3" width="10.33203125" bestFit="1" customWidth="1"/>
    <col min="5" max="5" width="10.109375" bestFit="1" customWidth="1"/>
    <col min="9" max="9" width="9" customWidth="1"/>
    <col min="10" max="10" width="13.21875" customWidth="1"/>
    <col min="11" max="11" width="12.44140625" customWidth="1"/>
    <col min="12" max="12" width="19.5546875" customWidth="1"/>
    <col min="13" max="13" width="10.44140625" customWidth="1"/>
    <col min="14" max="14" width="15.21875" customWidth="1"/>
    <col min="15" max="15" width="14.21875" customWidth="1"/>
    <col min="16" max="16" width="8.77734375" customWidth="1"/>
    <col min="17" max="17" width="16.6640625" customWidth="1"/>
    <col min="18" max="18" width="9.109375" bestFit="1" customWidth="1"/>
  </cols>
  <sheetData>
    <row r="1" spans="1:16" ht="13.2" customHeight="1" x14ac:dyDescent="0.25">
      <c r="A1" s="39" t="s">
        <v>29</v>
      </c>
      <c r="B1" s="39"/>
      <c r="C1" s="10">
        <v>25000</v>
      </c>
      <c r="G1" s="26" t="s">
        <v>21</v>
      </c>
      <c r="H1" s="27"/>
      <c r="I1" s="27"/>
      <c r="J1" s="27"/>
      <c r="K1" s="27"/>
      <c r="L1" s="27"/>
      <c r="M1" s="27"/>
      <c r="N1" s="27"/>
      <c r="O1" s="27"/>
      <c r="P1" s="27"/>
    </row>
    <row r="2" spans="1:16" ht="13.2" customHeight="1" x14ac:dyDescent="0.25">
      <c r="A2" s="39" t="s">
        <v>30</v>
      </c>
      <c r="B2" s="39"/>
      <c r="C2" s="10">
        <v>7000</v>
      </c>
      <c r="G2" s="26"/>
      <c r="H2" s="27"/>
      <c r="I2" s="27"/>
      <c r="J2" s="27"/>
      <c r="K2" s="27"/>
      <c r="L2" s="27"/>
      <c r="M2" s="27"/>
      <c r="N2" s="27"/>
      <c r="O2" s="27"/>
      <c r="P2" s="27"/>
    </row>
    <row r="3" spans="1:16" ht="13.2" customHeight="1" x14ac:dyDescent="0.25">
      <c r="A3" s="22" t="s">
        <v>31</v>
      </c>
      <c r="B3" s="23"/>
      <c r="C3" s="14">
        <f>C1-C2</f>
        <v>18000</v>
      </c>
      <c r="G3" s="28"/>
      <c r="H3" s="29"/>
      <c r="I3" s="29"/>
      <c r="J3" s="29"/>
      <c r="K3" s="29"/>
      <c r="L3" s="29"/>
      <c r="M3" s="29"/>
      <c r="N3" s="29"/>
      <c r="O3" s="29"/>
      <c r="P3" s="29"/>
    </row>
    <row r="4" spans="1:16" x14ac:dyDescent="0.25">
      <c r="G4" s="1"/>
      <c r="H4" s="2" t="s">
        <v>12</v>
      </c>
      <c r="I4" s="2" t="s">
        <v>13</v>
      </c>
      <c r="J4" s="2" t="s">
        <v>61</v>
      </c>
      <c r="K4" s="2" t="s">
        <v>62</v>
      </c>
      <c r="L4" s="11" t="s">
        <v>63</v>
      </c>
      <c r="M4" s="2" t="s">
        <v>51</v>
      </c>
      <c r="N4" s="2" t="s">
        <v>52</v>
      </c>
      <c r="O4" s="11" t="s">
        <v>59</v>
      </c>
      <c r="P4" s="2" t="s">
        <v>60</v>
      </c>
    </row>
    <row r="5" spans="1:16" x14ac:dyDescent="0.25">
      <c r="A5" s="24" t="s">
        <v>28</v>
      </c>
      <c r="B5" s="25"/>
      <c r="C5" s="16">
        <f ca="1">TODAY()</f>
        <v>43947</v>
      </c>
      <c r="E5" s="18"/>
      <c r="G5" s="2" t="s">
        <v>0</v>
      </c>
      <c r="H5" s="10">
        <v>0</v>
      </c>
      <c r="I5" s="10">
        <v>0</v>
      </c>
      <c r="J5" s="2">
        <f>IF(AND(H5&gt;0,I5&gt;0),H5*4+I5+10,0)</f>
        <v>0</v>
      </c>
      <c r="K5" s="2">
        <v>30</v>
      </c>
      <c r="L5" s="12">
        <f t="shared" ref="L5:L16" ca="1" si="0">IFERROR(($C$3-$E$25)/K5,"无")</f>
        <v>600</v>
      </c>
      <c r="M5" s="2">
        <f t="shared" ref="M5:M16" si="1">IF(J5=0,0,K5/J5)</f>
        <v>0</v>
      </c>
      <c r="N5" s="2">
        <f>IF(J5=0,0,C13/J5)</f>
        <v>0</v>
      </c>
      <c r="O5" s="12" t="str">
        <f t="shared" ref="O5:O16" si="2">IF(AND(H5&gt;0,I5&gt;0),IFERROR(J5*L5,"无"),"请填写油耗")</f>
        <v>请填写油耗</v>
      </c>
      <c r="P5" s="2">
        <f t="shared" ref="P5:P16" si="3">RANK(M5,$M$5:$M$16,0)</f>
        <v>1</v>
      </c>
    </row>
    <row r="6" spans="1:16" x14ac:dyDescent="0.25">
      <c r="A6" s="24" t="s">
        <v>26</v>
      </c>
      <c r="B6" s="25"/>
      <c r="C6" s="16">
        <v>43958</v>
      </c>
      <c r="G6" s="2" t="s">
        <v>1</v>
      </c>
      <c r="H6" s="10">
        <v>0</v>
      </c>
      <c r="I6" s="10">
        <v>0</v>
      </c>
      <c r="J6" s="2">
        <f>IF(AND(H6&gt;0,I6&gt;0),H6*4+I6+10,0)</f>
        <v>0</v>
      </c>
      <c r="K6" s="2">
        <v>40</v>
      </c>
      <c r="L6" s="12">
        <f t="shared" ca="1" si="0"/>
        <v>450</v>
      </c>
      <c r="M6" s="2">
        <f t="shared" si="1"/>
        <v>0</v>
      </c>
      <c r="N6" s="2">
        <f t="shared" ref="N6:N16" si="4">IF(J6=0,0,C14/J6)</f>
        <v>0</v>
      </c>
      <c r="O6" s="12" t="str">
        <f t="shared" si="2"/>
        <v>请填写油耗</v>
      </c>
      <c r="P6" s="2">
        <f t="shared" si="3"/>
        <v>1</v>
      </c>
    </row>
    <row r="7" spans="1:16" x14ac:dyDescent="0.25">
      <c r="A7" s="22" t="s">
        <v>27</v>
      </c>
      <c r="B7" s="23"/>
      <c r="C7" s="14">
        <f ca="1">C6-C5+1</f>
        <v>12</v>
      </c>
      <c r="G7" s="2" t="s">
        <v>2</v>
      </c>
      <c r="H7" s="10">
        <v>0</v>
      </c>
      <c r="I7" s="10">
        <v>0</v>
      </c>
      <c r="J7" s="2">
        <f>IF(AND(H7&gt;0,I7&gt;0),H7*4+I7+10,0)</f>
        <v>0</v>
      </c>
      <c r="K7" s="2">
        <v>50</v>
      </c>
      <c r="L7" s="12">
        <f t="shared" ca="1" si="0"/>
        <v>360</v>
      </c>
      <c r="M7" s="2">
        <f t="shared" si="1"/>
        <v>0</v>
      </c>
      <c r="N7" s="2">
        <f t="shared" si="4"/>
        <v>0</v>
      </c>
      <c r="O7" s="12" t="str">
        <f t="shared" si="2"/>
        <v>请填写油耗</v>
      </c>
      <c r="P7" s="2">
        <f t="shared" si="3"/>
        <v>1</v>
      </c>
    </row>
    <row r="8" spans="1:16" x14ac:dyDescent="0.25">
      <c r="A8" s="4"/>
      <c r="B8" s="4"/>
      <c r="C8" s="4"/>
      <c r="G8" s="2" t="s">
        <v>3</v>
      </c>
      <c r="H8" s="10">
        <v>0</v>
      </c>
      <c r="I8" s="10">
        <v>0</v>
      </c>
      <c r="J8" s="2">
        <f>IF(AND(H8&gt;0,I8&gt;0),H8*4+I8+10,0)</f>
        <v>0</v>
      </c>
      <c r="K8" s="2">
        <v>60</v>
      </c>
      <c r="L8" s="12">
        <f t="shared" ca="1" si="0"/>
        <v>300</v>
      </c>
      <c r="M8" s="2">
        <f t="shared" si="1"/>
        <v>0</v>
      </c>
      <c r="N8" s="2">
        <f t="shared" si="4"/>
        <v>0</v>
      </c>
      <c r="O8" s="12" t="str">
        <f t="shared" si="2"/>
        <v>请填写油耗</v>
      </c>
      <c r="P8" s="2">
        <f t="shared" si="3"/>
        <v>1</v>
      </c>
    </row>
    <row r="9" spans="1:16" x14ac:dyDescent="0.25">
      <c r="A9" s="24" t="s">
        <v>32</v>
      </c>
      <c r="B9" s="40"/>
      <c r="C9" s="25"/>
      <c r="D9" s="7" t="s">
        <v>37</v>
      </c>
      <c r="E9" s="7" t="s">
        <v>38</v>
      </c>
      <c r="G9" s="2" t="s">
        <v>4</v>
      </c>
      <c r="H9" s="10">
        <v>0</v>
      </c>
      <c r="I9" s="10">
        <v>0</v>
      </c>
      <c r="J9" s="2">
        <f>IF(AND(H9&gt;0,I9&gt;0),H9*5+I9+10,0)</f>
        <v>0</v>
      </c>
      <c r="K9" s="2">
        <v>70</v>
      </c>
      <c r="L9" s="12">
        <f t="shared" ca="1" si="0"/>
        <v>257.14285714285717</v>
      </c>
      <c r="M9" s="2">
        <f t="shared" si="1"/>
        <v>0</v>
      </c>
      <c r="N9" s="2">
        <f t="shared" si="4"/>
        <v>0</v>
      </c>
      <c r="O9" s="12" t="str">
        <f t="shared" si="2"/>
        <v>请填写油耗</v>
      </c>
      <c r="P9" s="2">
        <f t="shared" si="3"/>
        <v>1</v>
      </c>
    </row>
    <row r="10" spans="1:16" x14ac:dyDescent="0.25">
      <c r="A10" s="24" t="s">
        <v>33</v>
      </c>
      <c r="B10" s="25"/>
      <c r="C10" s="7">
        <v>300</v>
      </c>
      <c r="D10" s="13" t="s">
        <v>66</v>
      </c>
      <c r="E10" s="15">
        <f ca="1">IF($C$7=0,0,IF(D10="不做",0,IF(D10="今天已做",C10*($C$7-1),IF(D10="今天未做",C10*$C$7,请不要靠输入改变绿格内容))))</f>
        <v>0</v>
      </c>
      <c r="G10" s="2" t="s">
        <v>5</v>
      </c>
      <c r="H10" s="10">
        <v>0</v>
      </c>
      <c r="I10" s="10">
        <v>0</v>
      </c>
      <c r="J10" s="2">
        <f>IF(AND(H10&gt;0,I10&gt;0),H10*5+I10+10,0)</f>
        <v>0</v>
      </c>
      <c r="K10" s="2">
        <v>80</v>
      </c>
      <c r="L10" s="12">
        <f t="shared" ca="1" si="0"/>
        <v>225</v>
      </c>
      <c r="M10" s="2">
        <f t="shared" si="1"/>
        <v>0</v>
      </c>
      <c r="N10" s="2">
        <f t="shared" si="4"/>
        <v>0</v>
      </c>
      <c r="O10" s="12" t="str">
        <f t="shared" si="2"/>
        <v>请填写油耗</v>
      </c>
      <c r="P10" s="2">
        <f t="shared" si="3"/>
        <v>1</v>
      </c>
    </row>
    <row r="11" spans="1:16" x14ac:dyDescent="0.25">
      <c r="A11" s="24" t="s">
        <v>34</v>
      </c>
      <c r="B11" s="25"/>
      <c r="C11" s="7">
        <v>300</v>
      </c>
      <c r="D11" s="13" t="s">
        <v>66</v>
      </c>
      <c r="E11" s="15">
        <f ca="1">IF($C$7=0,0,IF(D11="不做",0,IF(D11="今天已做",C11*($C$7-1),IF(D11="今天未做",C11*$C$7,请不要靠输入改变绿格内容))))</f>
        <v>0</v>
      </c>
      <c r="G11" s="2" t="s">
        <v>6</v>
      </c>
      <c r="H11" s="10">
        <v>0</v>
      </c>
      <c r="I11" s="10">
        <v>0</v>
      </c>
      <c r="J11" s="2">
        <f>IF(AND(H11&gt;0,I11&gt;0),H11*4+I11+10,0)</f>
        <v>0</v>
      </c>
      <c r="K11" s="2">
        <v>90</v>
      </c>
      <c r="L11" s="12">
        <f t="shared" ca="1" si="0"/>
        <v>200</v>
      </c>
      <c r="M11" s="2">
        <f t="shared" si="1"/>
        <v>0</v>
      </c>
      <c r="N11" s="2">
        <f t="shared" si="4"/>
        <v>0</v>
      </c>
      <c r="O11" s="12" t="str">
        <f t="shared" si="2"/>
        <v>请填写油耗</v>
      </c>
      <c r="P11" s="2">
        <f t="shared" si="3"/>
        <v>1</v>
      </c>
    </row>
    <row r="12" spans="1:16" x14ac:dyDescent="0.25">
      <c r="A12" s="24" t="s">
        <v>35</v>
      </c>
      <c r="B12" s="25"/>
      <c r="C12" s="7">
        <v>100</v>
      </c>
      <c r="D12" s="13" t="s">
        <v>66</v>
      </c>
      <c r="E12" s="15">
        <f ca="1">IF($C$7=0,0,IF(D12="不做",0,IF(D12="今天已做",C12*($C$7-1),IF(D12="今天未做",C12*$C$7,请不要靠输入改变绿格内容))))</f>
        <v>0</v>
      </c>
      <c r="G12" s="2" t="s">
        <v>7</v>
      </c>
      <c r="H12" s="10">
        <v>0</v>
      </c>
      <c r="I12" s="10">
        <v>0</v>
      </c>
      <c r="J12" s="2">
        <f>IF(AND(H12&gt;0,I12&gt;0),H12*4+I12+10,0)</f>
        <v>0</v>
      </c>
      <c r="K12" s="2">
        <v>100</v>
      </c>
      <c r="L12" s="12">
        <f t="shared" ca="1" si="0"/>
        <v>180</v>
      </c>
      <c r="M12" s="2">
        <f t="shared" si="1"/>
        <v>0</v>
      </c>
      <c r="N12" s="2">
        <f t="shared" si="4"/>
        <v>0</v>
      </c>
      <c r="O12" s="12" t="str">
        <f t="shared" si="2"/>
        <v>请填写油耗</v>
      </c>
      <c r="P12" s="2">
        <f t="shared" si="3"/>
        <v>1</v>
      </c>
    </row>
    <row r="13" spans="1:16" x14ac:dyDescent="0.25">
      <c r="A13" s="19" t="s">
        <v>43</v>
      </c>
      <c r="B13" s="20"/>
      <c r="C13" s="7">
        <v>90</v>
      </c>
      <c r="D13" s="13" t="s">
        <v>66</v>
      </c>
      <c r="E13" s="15">
        <f ca="1">IF($C$7=0,0,IF(D13="不做",0,IF(D13="今天已做",C13*($C$7-1),IF(D13="今天未做",C13*$C$7,请不要靠输入改变绿格内容))))</f>
        <v>0</v>
      </c>
      <c r="G13" s="2" t="s">
        <v>8</v>
      </c>
      <c r="H13" s="10">
        <v>0</v>
      </c>
      <c r="I13" s="10">
        <v>0</v>
      </c>
      <c r="J13" s="2">
        <f>IF(AND(H13&gt;0,I13&gt;0),H13*5+I13+10,0)</f>
        <v>0</v>
      </c>
      <c r="K13" s="2">
        <v>110</v>
      </c>
      <c r="L13" s="12">
        <f t="shared" ca="1" si="0"/>
        <v>163.63636363636363</v>
      </c>
      <c r="M13" s="2">
        <f t="shared" si="1"/>
        <v>0</v>
      </c>
      <c r="N13" s="2">
        <f t="shared" si="4"/>
        <v>0</v>
      </c>
      <c r="O13" s="12" t="str">
        <f t="shared" si="2"/>
        <v>请填写油耗</v>
      </c>
      <c r="P13" s="2">
        <f t="shared" si="3"/>
        <v>1</v>
      </c>
    </row>
    <row r="14" spans="1:16" x14ac:dyDescent="0.25">
      <c r="A14" s="19" t="s">
        <v>44</v>
      </c>
      <c r="B14" s="20"/>
      <c r="C14" s="7">
        <v>120</v>
      </c>
      <c r="D14" s="13" t="s">
        <v>66</v>
      </c>
      <c r="E14" s="15">
        <f ca="1">IF($C$7=0,0,IF(D14="不做",0,IF(D14="今天已做",C14*($C$7-1),IF(D14="今天未做",C14*$C$7,请不要靠输入改变绿格内容))))</f>
        <v>0</v>
      </c>
      <c r="G14" s="2" t="s">
        <v>9</v>
      </c>
      <c r="H14" s="10">
        <v>0</v>
      </c>
      <c r="I14" s="10">
        <v>0</v>
      </c>
      <c r="J14" s="2">
        <f>IF(AND(H14&gt;0,I14&gt;0),H14*5+I14+10,0)</f>
        <v>0</v>
      </c>
      <c r="K14" s="2">
        <v>120</v>
      </c>
      <c r="L14" s="12">
        <f t="shared" ca="1" si="0"/>
        <v>150</v>
      </c>
      <c r="M14" s="2">
        <f t="shared" si="1"/>
        <v>0</v>
      </c>
      <c r="N14" s="2">
        <f t="shared" si="4"/>
        <v>0</v>
      </c>
      <c r="O14" s="12" t="str">
        <f t="shared" si="2"/>
        <v>请填写油耗</v>
      </c>
      <c r="P14" s="2">
        <f t="shared" si="3"/>
        <v>1</v>
      </c>
    </row>
    <row r="15" spans="1:16" x14ac:dyDescent="0.25">
      <c r="A15" s="19" t="s">
        <v>45</v>
      </c>
      <c r="B15" s="20"/>
      <c r="C15" s="7">
        <v>150</v>
      </c>
      <c r="D15" s="13" t="s">
        <v>66</v>
      </c>
      <c r="E15" s="15">
        <f ca="1">IF($C$7=0,0,IF(D15="不做",0,IF(D15="今天已做",C15*($C$7-1),IF(D15="今天未做",C15*$C$7,请不要靠输入改变绿格内容))))</f>
        <v>0</v>
      </c>
      <c r="G15" s="2" t="s">
        <v>10</v>
      </c>
      <c r="H15" s="10">
        <v>0</v>
      </c>
      <c r="I15" s="10">
        <v>0</v>
      </c>
      <c r="J15" s="2">
        <f>IF(AND(H15&gt;0,I15&gt;0),H15*6+I15+10,0)</f>
        <v>0</v>
      </c>
      <c r="K15" s="2">
        <v>150</v>
      </c>
      <c r="L15" s="12">
        <f t="shared" ca="1" si="0"/>
        <v>120</v>
      </c>
      <c r="M15" s="2">
        <f t="shared" si="1"/>
        <v>0</v>
      </c>
      <c r="N15" s="2">
        <f t="shared" si="4"/>
        <v>0</v>
      </c>
      <c r="O15" s="12" t="str">
        <f t="shared" si="2"/>
        <v>请填写油耗</v>
      </c>
      <c r="P15" s="2">
        <f t="shared" si="3"/>
        <v>1</v>
      </c>
    </row>
    <row r="16" spans="1:16" x14ac:dyDescent="0.25">
      <c r="A16" s="19" t="s">
        <v>46</v>
      </c>
      <c r="B16" s="20"/>
      <c r="C16" s="7">
        <v>180</v>
      </c>
      <c r="D16" s="13" t="s">
        <v>66</v>
      </c>
      <c r="E16" s="15">
        <f ca="1">IF($C$7=0,0,IF(D16="不做",0,IF(D16="今天已做",C16*($C$7-1),IF(D16="今天未做",C16*$C$7,请不要靠输入改变绿格内容))))</f>
        <v>0</v>
      </c>
      <c r="G16" s="2" t="s">
        <v>11</v>
      </c>
      <c r="H16" s="10">
        <v>0</v>
      </c>
      <c r="I16" s="10">
        <v>0</v>
      </c>
      <c r="J16" s="2">
        <f>IF(AND(H16&gt;0,I16&gt;0),H16*6+I16+10,0)</f>
        <v>0</v>
      </c>
      <c r="K16" s="2">
        <v>180</v>
      </c>
      <c r="L16" s="12">
        <f t="shared" ca="1" si="0"/>
        <v>100</v>
      </c>
      <c r="M16" s="2">
        <f t="shared" si="1"/>
        <v>0</v>
      </c>
      <c r="N16" s="2">
        <f t="shared" si="4"/>
        <v>0</v>
      </c>
      <c r="O16" s="12" t="str">
        <f t="shared" si="2"/>
        <v>请填写油耗</v>
      </c>
      <c r="P16" s="2">
        <f t="shared" si="3"/>
        <v>1</v>
      </c>
    </row>
    <row r="17" spans="1:16" x14ac:dyDescent="0.25">
      <c r="A17" s="19" t="s">
        <v>47</v>
      </c>
      <c r="B17" s="20"/>
      <c r="C17" s="7">
        <v>210</v>
      </c>
      <c r="D17" s="13" t="s">
        <v>66</v>
      </c>
      <c r="E17" s="15">
        <f ca="1">IF($C$7=0,0,IF(D17="不做",0,IF(D17="今天已做",C17*($C$7-1),IF(D17="今天未做",C17*$C$7,请不要靠输入改变绿格内容))))</f>
        <v>0</v>
      </c>
    </row>
    <row r="18" spans="1:16" x14ac:dyDescent="0.25">
      <c r="A18" s="19" t="s">
        <v>48</v>
      </c>
      <c r="B18" s="20"/>
      <c r="C18" s="7">
        <v>240</v>
      </c>
      <c r="D18" s="13" t="s">
        <v>66</v>
      </c>
      <c r="E18" s="15">
        <f ca="1">IF($C$7=0,0,IF(D18="不做",0,IF(D18="今天已做",C18*($C$7-1),IF(D18="今天未做",C18*$C$7,请不要靠输入改变绿格内容))))</f>
        <v>0</v>
      </c>
    </row>
    <row r="19" spans="1:16" x14ac:dyDescent="0.25">
      <c r="A19" s="19" t="s">
        <v>53</v>
      </c>
      <c r="B19" s="20"/>
      <c r="C19" s="17">
        <v>180</v>
      </c>
      <c r="D19" s="13" t="s">
        <v>66</v>
      </c>
      <c r="E19" s="15">
        <f ca="1">IF($C$7=0,0,IF(D19="不做",0,IF(D19="今天已做",C19*($C$7-1),IF(D19="今天未做",C19*$C$7,请不要靠输入改变绿格内容))))</f>
        <v>0</v>
      </c>
    </row>
    <row r="20" spans="1:16" x14ac:dyDescent="0.25">
      <c r="A20" s="19" t="s">
        <v>54</v>
      </c>
      <c r="B20" s="20"/>
      <c r="C20" s="17">
        <v>200</v>
      </c>
      <c r="D20" s="13" t="s">
        <v>66</v>
      </c>
      <c r="E20" s="15">
        <f ca="1">IF($C$7=0,0,IF(D20="不做",0,IF(D20="今天已做",C20*($C$7-1),IF(D20="今天未做",C20*$C$7,请不要靠输入改变绿格内容))))</f>
        <v>0</v>
      </c>
      <c r="G20" s="30" t="s">
        <v>40</v>
      </c>
      <c r="H20" s="31"/>
      <c r="I20" s="31"/>
      <c r="J20" s="31"/>
      <c r="K20" s="31"/>
      <c r="L20" s="31"/>
      <c r="M20" s="31"/>
      <c r="N20" s="31"/>
      <c r="O20" s="31"/>
      <c r="P20" s="32"/>
    </row>
    <row r="21" spans="1:16" x14ac:dyDescent="0.25">
      <c r="A21" s="19" t="s">
        <v>55</v>
      </c>
      <c r="B21" s="20"/>
      <c r="C21" s="17">
        <v>220</v>
      </c>
      <c r="D21" s="13" t="s">
        <v>66</v>
      </c>
      <c r="E21" s="15">
        <f ca="1">IF($C$7=0,0,IF(D21="不做",0,IF(D21="今天已做",C21*($C$7-1),IF(D21="今天未做",C21*$C$7,请不要靠输入改变绿格内容))))</f>
        <v>0</v>
      </c>
      <c r="G21" s="33" t="s">
        <v>64</v>
      </c>
      <c r="H21" s="34"/>
      <c r="I21" s="34"/>
      <c r="J21" s="34"/>
      <c r="K21" s="34"/>
      <c r="L21" s="34"/>
      <c r="M21" s="34"/>
      <c r="N21" s="34"/>
      <c r="O21" s="34"/>
      <c r="P21" s="35"/>
    </row>
    <row r="22" spans="1:16" x14ac:dyDescent="0.25">
      <c r="A22" s="19" t="s">
        <v>56</v>
      </c>
      <c r="B22" s="20"/>
      <c r="C22" s="17">
        <v>240</v>
      </c>
      <c r="D22" s="13" t="s">
        <v>66</v>
      </c>
      <c r="E22" s="15">
        <f ca="1">IF($C$7=0,0,IF(D22="不做",0,IF(D22="今天已做",C22*($C$7-1),IF(D22="今天未做",C22*$C$7,请不要靠输入改变绿格内容))))</f>
        <v>0</v>
      </c>
      <c r="G22" s="36" t="s">
        <v>41</v>
      </c>
      <c r="H22" s="37"/>
      <c r="I22" s="37"/>
      <c r="J22" s="37"/>
      <c r="K22" s="37"/>
      <c r="L22" s="37"/>
      <c r="M22" s="37"/>
      <c r="N22" s="37"/>
      <c r="O22" s="37"/>
      <c r="P22" s="38"/>
    </row>
    <row r="23" spans="1:16" x14ac:dyDescent="0.25">
      <c r="A23" s="19" t="s">
        <v>57</v>
      </c>
      <c r="B23" s="20"/>
      <c r="C23" s="17">
        <v>300</v>
      </c>
      <c r="D23" s="13" t="s">
        <v>66</v>
      </c>
      <c r="E23" s="15">
        <f ca="1">IF($C$7=0,0,IF(D23="不做",0,IF(D23="今天已做",C23*($C$7-1),IF(D23="今天未做",C23*$C$7,请不要靠输入改变绿格内容))))</f>
        <v>0</v>
      </c>
      <c r="G23" s="33" t="s">
        <v>42</v>
      </c>
      <c r="H23" s="34"/>
      <c r="I23" s="34"/>
      <c r="J23" s="34"/>
      <c r="K23" s="34"/>
      <c r="L23" s="34"/>
      <c r="M23" s="34"/>
      <c r="N23" s="34"/>
      <c r="O23" s="34"/>
      <c r="P23" s="35"/>
    </row>
    <row r="24" spans="1:16" x14ac:dyDescent="0.25">
      <c r="A24" s="19" t="s">
        <v>58</v>
      </c>
      <c r="B24" s="20"/>
      <c r="C24" s="17">
        <v>360</v>
      </c>
      <c r="D24" s="13" t="s">
        <v>66</v>
      </c>
      <c r="E24" s="15">
        <f ca="1">IF($C$7=0,0,IF(D24="不做",0,IF(D24="今天已做",C24*($C$7-1),IF(D24="今天未做",C24*$C$7,请不要靠输入改变绿格内容))))</f>
        <v>0</v>
      </c>
      <c r="G24" s="33" t="s">
        <v>39</v>
      </c>
      <c r="H24" s="34"/>
      <c r="I24" s="34"/>
      <c r="J24" s="34"/>
      <c r="K24" s="34"/>
      <c r="L24" s="34"/>
      <c r="M24" s="34"/>
      <c r="N24" s="34"/>
      <c r="O24" s="34"/>
      <c r="P24" s="35"/>
    </row>
    <row r="25" spans="1:16" x14ac:dyDescent="0.25">
      <c r="A25" s="22" t="s">
        <v>36</v>
      </c>
      <c r="B25" s="42"/>
      <c r="C25" s="42"/>
      <c r="D25" s="23"/>
      <c r="E25" s="15">
        <f ca="1">SUM(E10:E24)</f>
        <v>0</v>
      </c>
      <c r="G25" s="21" t="s">
        <v>65</v>
      </c>
      <c r="H25" s="21"/>
      <c r="I25" s="21"/>
      <c r="J25" s="21"/>
      <c r="K25" s="21"/>
      <c r="L25" s="21"/>
      <c r="M25" s="21"/>
      <c r="N25" s="21"/>
      <c r="O25" s="21"/>
      <c r="P25" s="21"/>
    </row>
    <row r="27" spans="1:16" x14ac:dyDescent="0.25">
      <c r="C27" s="41" t="s">
        <v>49</v>
      </c>
      <c r="D27" s="41"/>
      <c r="E27" s="39" t="s">
        <v>50</v>
      </c>
      <c r="F27" s="39"/>
      <c r="G27" s="39"/>
      <c r="H27" s="39"/>
      <c r="I27" s="39"/>
      <c r="J27" s="39"/>
      <c r="K27" s="39"/>
      <c r="L27" s="39"/>
    </row>
  </sheetData>
  <sheetProtection algorithmName="SHA-512" hashValue="kGiOWvHptiv53ajd9uv6J+4MZ0eBhsvdzILNh5BxDTghiNcLkmb4EeX1fDmO1exgTjNZJBFN3oVcleHr82h9dw==" saltValue="6OwWpJBWCaz546x3nmJfxA==" spinCount="100000" sheet="1" objects="1" scenarios="1"/>
  <mergeCells count="32">
    <mergeCell ref="E27:L27"/>
    <mergeCell ref="A20:B20"/>
    <mergeCell ref="A21:B21"/>
    <mergeCell ref="A22:B22"/>
    <mergeCell ref="A23:B23"/>
    <mergeCell ref="A24:B24"/>
    <mergeCell ref="C27:D27"/>
    <mergeCell ref="G24:P24"/>
    <mergeCell ref="A25:D25"/>
    <mergeCell ref="G23:P23"/>
    <mergeCell ref="A7:B7"/>
    <mergeCell ref="A1:B1"/>
    <mergeCell ref="A10:B10"/>
    <mergeCell ref="A11:B11"/>
    <mergeCell ref="A2:B2"/>
    <mergeCell ref="A9:C9"/>
    <mergeCell ref="A16:B16"/>
    <mergeCell ref="G25:P25"/>
    <mergeCell ref="A3:B3"/>
    <mergeCell ref="A12:B12"/>
    <mergeCell ref="A13:B13"/>
    <mergeCell ref="A14:B14"/>
    <mergeCell ref="A17:B17"/>
    <mergeCell ref="A18:B18"/>
    <mergeCell ref="A19:B19"/>
    <mergeCell ref="A15:B15"/>
    <mergeCell ref="A5:B5"/>
    <mergeCell ref="A6:B6"/>
    <mergeCell ref="G1:P3"/>
    <mergeCell ref="G20:P20"/>
    <mergeCell ref="G21:P21"/>
    <mergeCell ref="G22:P22"/>
  </mergeCells>
  <phoneticPr fontId="1" type="noConversion"/>
  <conditionalFormatting sqref="P5:P1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7" priority="7" operator="greaterThan">
      <formula>7</formula>
    </cfRule>
    <cfRule type="cellIs" dxfId="6" priority="8" operator="lessThan">
      <formula>5</formula>
    </cfRule>
    <cfRule type="cellIs" dxfId="5" priority="9" operator="greaterThan">
      <formula>7</formula>
    </cfRule>
    <cfRule type="cellIs" dxfId="4" priority="10" operator="greaterThan">
      <formula>10</formula>
    </cfRule>
  </conditionalFormatting>
  <dataValidations count="1">
    <dataValidation type="list" errorStyle="information" imeMode="on" allowBlank="1" showInputMessage="1" showErrorMessage="1" sqref="D10:D24" xr:uid="{AB06A106-6730-4298-8BDB-A2FC3CC2BD57}">
      <formula1>"不做,今天已做,今天未做"</formula1>
    </dataValidation>
  </dataValidations>
  <hyperlinks>
    <hyperlink ref="C27:D27" r:id="rId1" display="不会英语的cyno制作" xr:uid="{AA8DE47A-CF3D-4205-935D-917D156B82E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E1F16-2262-4A3B-B7CC-5E8C97DCCA3B}">
  <dimension ref="A1:P23"/>
  <sheetViews>
    <sheetView zoomScale="115" zoomScaleNormal="115" workbookViewId="0">
      <selection activeCell="I1" sqref="I1:P23"/>
    </sheetView>
  </sheetViews>
  <sheetFormatPr defaultRowHeight="13.8" x14ac:dyDescent="0.25"/>
  <cols>
    <col min="3" max="3" width="10.33203125" bestFit="1" customWidth="1"/>
    <col min="9" max="9" width="10.44140625" customWidth="1"/>
  </cols>
  <sheetData>
    <row r="1" spans="1:16" x14ac:dyDescent="0.25">
      <c r="A1" s="46" t="s">
        <v>28</v>
      </c>
      <c r="B1" s="46"/>
      <c r="C1" s="9">
        <v>43922</v>
      </c>
      <c r="I1" s="47" t="s">
        <v>21</v>
      </c>
      <c r="J1" s="47"/>
      <c r="K1" s="47"/>
      <c r="L1" s="47"/>
      <c r="M1" s="47"/>
      <c r="N1" s="47"/>
      <c r="O1" s="47"/>
      <c r="P1" s="47"/>
    </row>
    <row r="2" spans="1:16" x14ac:dyDescent="0.25">
      <c r="A2" s="46" t="s">
        <v>26</v>
      </c>
      <c r="B2" s="46"/>
      <c r="C2" s="9">
        <v>43930</v>
      </c>
      <c r="I2" s="47"/>
      <c r="J2" s="47"/>
      <c r="K2" s="47"/>
      <c r="L2" s="47"/>
      <c r="M2" s="47"/>
      <c r="N2" s="47"/>
      <c r="O2" s="47"/>
      <c r="P2" s="47"/>
    </row>
    <row r="3" spans="1:16" x14ac:dyDescent="0.25">
      <c r="A3" s="21" t="s">
        <v>27</v>
      </c>
      <c r="B3" s="21"/>
      <c r="C3" s="6">
        <f>C2-C1</f>
        <v>8</v>
      </c>
      <c r="I3" s="47"/>
      <c r="J3" s="47"/>
      <c r="K3" s="47"/>
      <c r="L3" s="47"/>
      <c r="M3" s="47"/>
      <c r="N3" s="47"/>
      <c r="O3" s="47"/>
      <c r="P3" s="47"/>
    </row>
    <row r="4" spans="1:16" x14ac:dyDescent="0.25">
      <c r="A4" s="45"/>
      <c r="B4" s="45"/>
      <c r="C4" s="45"/>
      <c r="I4" s="1"/>
      <c r="J4" s="2" t="s">
        <v>12</v>
      </c>
      <c r="K4" s="2" t="s">
        <v>13</v>
      </c>
      <c r="L4" s="2" t="s">
        <v>18</v>
      </c>
      <c r="M4" s="2" t="s">
        <v>20</v>
      </c>
      <c r="N4" s="2" t="s">
        <v>14</v>
      </c>
      <c r="O4" s="2" t="s">
        <v>15</v>
      </c>
      <c r="P4" s="2" t="s">
        <v>19</v>
      </c>
    </row>
    <row r="5" spans="1:16" x14ac:dyDescent="0.25">
      <c r="A5" s="46" t="s">
        <v>29</v>
      </c>
      <c r="B5" s="46"/>
      <c r="C5" s="8">
        <v>10000</v>
      </c>
      <c r="I5" s="2" t="s">
        <v>0</v>
      </c>
      <c r="J5" s="3">
        <v>17</v>
      </c>
      <c r="K5" s="3">
        <v>17</v>
      </c>
      <c r="L5" s="2">
        <f>J5*3+K5+10</f>
        <v>78</v>
      </c>
      <c r="M5" s="2">
        <v>30</v>
      </c>
      <c r="N5" s="2">
        <f>IF(L5=10,0,M5/L5)</f>
        <v>0.38461538461538464</v>
      </c>
      <c r="O5" s="2">
        <f>IF(L5=10,0,90/L5)</f>
        <v>1.1538461538461537</v>
      </c>
      <c r="P5" s="2">
        <f t="shared" ref="P5:P17" si="0">RANK(N5,$N$5:$N$17,0)</f>
        <v>13</v>
      </c>
    </row>
    <row r="6" spans="1:16" x14ac:dyDescent="0.25">
      <c r="A6" s="43" t="s">
        <v>30</v>
      </c>
      <c r="B6" s="43"/>
      <c r="C6" s="8">
        <v>1000</v>
      </c>
      <c r="I6" s="2" t="s">
        <v>1</v>
      </c>
      <c r="J6" s="3">
        <v>17</v>
      </c>
      <c r="K6" s="3">
        <v>17</v>
      </c>
      <c r="L6" s="2">
        <f>J6*4+K6+10</f>
        <v>95</v>
      </c>
      <c r="M6" s="2">
        <v>40</v>
      </c>
      <c r="N6" s="2">
        <f t="shared" ref="N6:N17" si="1">IF(L6=10,0,M6/L6)</f>
        <v>0.42105263157894735</v>
      </c>
      <c r="O6" s="2">
        <f>IF(L6=10,0,120/L6)</f>
        <v>1.263157894736842</v>
      </c>
      <c r="P6" s="2">
        <f t="shared" si="0"/>
        <v>12</v>
      </c>
    </row>
    <row r="7" spans="1:16" x14ac:dyDescent="0.25">
      <c r="A7" s="44" t="s">
        <v>31</v>
      </c>
      <c r="B7" s="44"/>
      <c r="C7" s="6">
        <f>C5-C6</f>
        <v>9000</v>
      </c>
      <c r="I7" s="2" t="s">
        <v>2</v>
      </c>
      <c r="J7" s="3">
        <v>17</v>
      </c>
      <c r="K7" s="3">
        <v>17</v>
      </c>
      <c r="L7" s="2">
        <f>J7*4+K7+10</f>
        <v>95</v>
      </c>
      <c r="M7" s="2">
        <v>50</v>
      </c>
      <c r="N7" s="2">
        <f t="shared" si="1"/>
        <v>0.52631578947368418</v>
      </c>
      <c r="O7" s="2">
        <f>IF(L7=10,0,150/L7)</f>
        <v>1.5789473684210527</v>
      </c>
      <c r="P7" s="2">
        <f t="shared" si="0"/>
        <v>11</v>
      </c>
    </row>
    <row r="8" spans="1:16" x14ac:dyDescent="0.25">
      <c r="A8" s="45"/>
      <c r="B8" s="45"/>
      <c r="C8" s="45"/>
      <c r="I8" s="2" t="s">
        <v>3</v>
      </c>
      <c r="J8" s="3">
        <v>17</v>
      </c>
      <c r="K8" s="3">
        <v>17</v>
      </c>
      <c r="L8" s="2">
        <f>J8*4+K8+10</f>
        <v>95</v>
      </c>
      <c r="M8" s="2">
        <v>60</v>
      </c>
      <c r="N8" s="2">
        <f t="shared" si="1"/>
        <v>0.63157894736842102</v>
      </c>
      <c r="O8" s="2">
        <f>IF(L8=10,0,180/L8)</f>
        <v>1.8947368421052631</v>
      </c>
      <c r="P8" s="2">
        <f t="shared" si="0"/>
        <v>9</v>
      </c>
    </row>
    <row r="9" spans="1:16" x14ac:dyDescent="0.25">
      <c r="A9" s="45" t="s">
        <v>32</v>
      </c>
      <c r="B9" s="45"/>
      <c r="C9" s="45"/>
      <c r="I9" s="2" t="s">
        <v>4</v>
      </c>
      <c r="J9" s="3">
        <v>17</v>
      </c>
      <c r="K9" s="3">
        <v>22</v>
      </c>
      <c r="L9" s="2">
        <f>J9*5+K9+10</f>
        <v>117</v>
      </c>
      <c r="M9" s="2">
        <v>70</v>
      </c>
      <c r="N9" s="2">
        <f t="shared" si="1"/>
        <v>0.59829059829059827</v>
      </c>
      <c r="O9" s="2">
        <f>IF(L9=10,0,210/L9)</f>
        <v>1.7948717948717949</v>
      </c>
      <c r="P9" s="2">
        <f t="shared" si="0"/>
        <v>10</v>
      </c>
    </row>
    <row r="10" spans="1:16" x14ac:dyDescent="0.25">
      <c r="A10" s="45" t="s">
        <v>33</v>
      </c>
      <c r="B10" s="45"/>
      <c r="C10">
        <v>300</v>
      </c>
      <c r="I10" s="2" t="s">
        <v>5</v>
      </c>
      <c r="J10" s="3">
        <v>17</v>
      </c>
      <c r="K10" s="3">
        <v>22</v>
      </c>
      <c r="L10" s="2">
        <f>J10*5+K10+10</f>
        <v>117</v>
      </c>
      <c r="M10" s="2">
        <v>80</v>
      </c>
      <c r="N10" s="2">
        <f>IF(L10=10,0,M10/L10)</f>
        <v>0.68376068376068377</v>
      </c>
      <c r="O10" s="2">
        <f>IF(L10=10,0,240/L10)</f>
        <v>2.0512820512820511</v>
      </c>
      <c r="P10" s="2">
        <f>RANK(N10,$N$5:$N$17,0)</f>
        <v>7</v>
      </c>
    </row>
    <row r="11" spans="1:16" x14ac:dyDescent="0.25">
      <c r="A11" s="45" t="s">
        <v>34</v>
      </c>
      <c r="B11" s="45"/>
      <c r="C11">
        <v>300</v>
      </c>
      <c r="I11" s="2" t="s">
        <v>6</v>
      </c>
      <c r="J11" s="3">
        <v>22</v>
      </c>
      <c r="K11" s="3">
        <v>22</v>
      </c>
      <c r="L11" s="2">
        <f>J11*4+K11+10</f>
        <v>120</v>
      </c>
      <c r="M11" s="2">
        <v>90</v>
      </c>
      <c r="N11" s="2">
        <f>IF(L11=10,0,M11/L11)</f>
        <v>0.75</v>
      </c>
      <c r="O11" s="2" t="s">
        <v>16</v>
      </c>
      <c r="P11" s="2">
        <f>RANK(N11,$N$5:$N$17,0)</f>
        <v>4</v>
      </c>
    </row>
    <row r="12" spans="1:16" x14ac:dyDescent="0.25">
      <c r="A12" s="45" t="s">
        <v>35</v>
      </c>
      <c r="B12" s="45"/>
      <c r="C12">
        <v>150</v>
      </c>
      <c r="I12" s="2" t="s">
        <v>7</v>
      </c>
      <c r="J12" s="3">
        <v>22</v>
      </c>
      <c r="K12" s="3">
        <v>22</v>
      </c>
      <c r="L12" s="2">
        <f>J12*4+K12+10</f>
        <v>120</v>
      </c>
      <c r="M12" s="2">
        <v>100</v>
      </c>
      <c r="N12" s="2">
        <f>IF(L12=10,0,M12/L12)</f>
        <v>0.83333333333333337</v>
      </c>
      <c r="O12" s="2" t="s">
        <v>16</v>
      </c>
      <c r="P12" s="2">
        <f>RANK(N12,$N$5:$N$17,0)</f>
        <v>2</v>
      </c>
    </row>
    <row r="13" spans="1:16" x14ac:dyDescent="0.25">
      <c r="A13" s="45" t="s">
        <v>36</v>
      </c>
      <c r="B13" s="45"/>
      <c r="C13" s="5">
        <f>C3*(C10+C11+C12)</f>
        <v>6000</v>
      </c>
      <c r="I13" s="2" t="s">
        <v>8</v>
      </c>
      <c r="J13" s="3">
        <v>22</v>
      </c>
      <c r="K13" s="3">
        <v>27</v>
      </c>
      <c r="L13" s="2">
        <f>J13*5+K13+10</f>
        <v>147</v>
      </c>
      <c r="M13" s="2">
        <v>110</v>
      </c>
      <c r="N13" s="2">
        <f t="shared" si="1"/>
        <v>0.74829931972789121</v>
      </c>
      <c r="O13" s="2" t="s">
        <v>16</v>
      </c>
      <c r="P13" s="2">
        <f t="shared" si="0"/>
        <v>5</v>
      </c>
    </row>
    <row r="14" spans="1:16" x14ac:dyDescent="0.25">
      <c r="I14" s="2" t="s">
        <v>9</v>
      </c>
      <c r="J14" s="3">
        <v>24</v>
      </c>
      <c r="K14" s="3">
        <v>59</v>
      </c>
      <c r="L14" s="2">
        <f>J14*5+K14+10</f>
        <v>189</v>
      </c>
      <c r="M14" s="2">
        <v>120</v>
      </c>
      <c r="N14" s="2">
        <f t="shared" si="1"/>
        <v>0.63492063492063489</v>
      </c>
      <c r="O14" s="2" t="s">
        <v>16</v>
      </c>
      <c r="P14" s="2">
        <f t="shared" si="0"/>
        <v>8</v>
      </c>
    </row>
    <row r="15" spans="1:16" x14ac:dyDescent="0.25">
      <c r="I15" s="2" t="s">
        <v>10</v>
      </c>
      <c r="J15" s="3">
        <v>24</v>
      </c>
      <c r="K15" s="3">
        <v>59</v>
      </c>
      <c r="L15" s="2">
        <f>J15*6+K15+10</f>
        <v>213</v>
      </c>
      <c r="M15" s="2">
        <v>150</v>
      </c>
      <c r="N15" s="2">
        <f t="shared" si="1"/>
        <v>0.70422535211267601</v>
      </c>
      <c r="O15" s="2" t="s">
        <v>16</v>
      </c>
      <c r="P15" s="2">
        <f t="shared" si="0"/>
        <v>6</v>
      </c>
    </row>
    <row r="16" spans="1:16" x14ac:dyDescent="0.25">
      <c r="I16" s="2" t="s">
        <v>11</v>
      </c>
      <c r="J16" s="3">
        <v>25</v>
      </c>
      <c r="K16" s="3">
        <v>58</v>
      </c>
      <c r="L16" s="2">
        <f>J16*6+K16+10</f>
        <v>218</v>
      </c>
      <c r="M16" s="2">
        <v>180</v>
      </c>
      <c r="N16" s="2">
        <f t="shared" si="1"/>
        <v>0.82568807339449546</v>
      </c>
      <c r="O16" s="2" t="s">
        <v>16</v>
      </c>
      <c r="P16" s="2">
        <f t="shared" si="0"/>
        <v>3</v>
      </c>
    </row>
    <row r="17" spans="9:16" x14ac:dyDescent="0.25">
      <c r="I17" s="2" t="s">
        <v>17</v>
      </c>
      <c r="J17" s="3">
        <v>53</v>
      </c>
      <c r="K17" s="3">
        <v>74</v>
      </c>
      <c r="L17" s="2">
        <f>J17*7+K17+10</f>
        <v>455</v>
      </c>
      <c r="M17" s="2">
        <v>800</v>
      </c>
      <c r="N17" s="2">
        <f t="shared" si="1"/>
        <v>1.7582417582417582</v>
      </c>
      <c r="O17" s="2" t="s">
        <v>16</v>
      </c>
      <c r="P17" s="2">
        <f t="shared" si="0"/>
        <v>1</v>
      </c>
    </row>
    <row r="20" spans="9:16" x14ac:dyDescent="0.25">
      <c r="I20" s="33" t="s">
        <v>22</v>
      </c>
      <c r="J20" s="34"/>
      <c r="K20" s="34"/>
      <c r="L20" s="34"/>
      <c r="M20" s="34"/>
      <c r="N20" s="34"/>
      <c r="O20" s="34"/>
      <c r="P20" s="35"/>
    </row>
    <row r="21" spans="9:16" x14ac:dyDescent="0.25">
      <c r="I21" s="33" t="s">
        <v>23</v>
      </c>
      <c r="J21" s="34"/>
      <c r="K21" s="34"/>
      <c r="L21" s="34"/>
      <c r="M21" s="34"/>
      <c r="N21" s="34"/>
      <c r="O21" s="34"/>
      <c r="P21" s="35"/>
    </row>
    <row r="22" spans="9:16" x14ac:dyDescent="0.25">
      <c r="I22" s="33" t="s">
        <v>24</v>
      </c>
      <c r="J22" s="34"/>
      <c r="K22" s="34"/>
      <c r="L22" s="34"/>
      <c r="M22" s="34"/>
      <c r="N22" s="34"/>
      <c r="O22" s="34"/>
      <c r="P22" s="35"/>
    </row>
    <row r="23" spans="9:16" x14ac:dyDescent="0.25">
      <c r="I23" s="33" t="s">
        <v>25</v>
      </c>
      <c r="J23" s="34"/>
      <c r="K23" s="34"/>
      <c r="L23" s="34"/>
      <c r="M23" s="34"/>
      <c r="N23" s="34"/>
      <c r="O23" s="34"/>
      <c r="P23" s="35"/>
    </row>
  </sheetData>
  <mergeCells count="18">
    <mergeCell ref="A5:B5"/>
    <mergeCell ref="A1:B1"/>
    <mergeCell ref="I1:P3"/>
    <mergeCell ref="A2:B2"/>
    <mergeCell ref="A3:B3"/>
    <mergeCell ref="A4:C4"/>
    <mergeCell ref="I23:P23"/>
    <mergeCell ref="A6:B6"/>
    <mergeCell ref="A7:B7"/>
    <mergeCell ref="A8:C8"/>
    <mergeCell ref="A9:C9"/>
    <mergeCell ref="A10:B10"/>
    <mergeCell ref="A11:B11"/>
    <mergeCell ref="A12:B12"/>
    <mergeCell ref="A13:B13"/>
    <mergeCell ref="I20:P20"/>
    <mergeCell ref="I21:P21"/>
    <mergeCell ref="I22:P22"/>
  </mergeCells>
  <phoneticPr fontId="1" type="noConversion"/>
  <conditionalFormatting sqref="P5:P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3" priority="2" operator="greaterThan">
      <formula>7</formula>
    </cfRule>
    <cfRule type="cellIs" dxfId="2" priority="3" operator="lessThan">
      <formula>5</formula>
    </cfRule>
    <cfRule type="cellIs" dxfId="1" priority="4" operator="greaterThan">
      <formula>7</formula>
    </cfRule>
    <cfRule type="cellIs" dxfId="0" priority="5" operator="greaterThan">
      <formula>10</formula>
    </cfRule>
  </conditionalFormatting>
  <dataValidations count="1">
    <dataValidation type="custom" allowBlank="1" showInputMessage="1" showErrorMessage="1" sqref="D10:D12" xr:uid="{C4ED5D06-1FF9-46C2-9A73-AF004E37BCED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不会英语的cyno</dc:creator>
  <cp:lastModifiedBy>DELL</cp:lastModifiedBy>
  <cp:lastPrinted>2020-04-01T14:12:50Z</cp:lastPrinted>
  <dcterms:created xsi:type="dcterms:W3CDTF">2015-06-05T18:19:34Z</dcterms:created>
  <dcterms:modified xsi:type="dcterms:W3CDTF">2020-04-26T14:43:32Z</dcterms:modified>
</cp:coreProperties>
</file>