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dong\Downloads\"/>
    </mc:Choice>
  </mc:AlternateContent>
  <xr:revisionPtr revIDLastSave="0" documentId="13_ncr:1_{2F1612D6-295B-4E89-9433-22F480BE04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蓝图需求计算" sheetId="1" r:id="rId1"/>
    <sheet name="蓝图需求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E3" i="1"/>
  <c r="F9" i="1"/>
  <c r="F7" i="1"/>
  <c r="F6" i="1"/>
  <c r="F5" i="1"/>
  <c r="F8" i="1"/>
  <c r="F48" i="1"/>
  <c r="F47" i="1"/>
  <c r="F46" i="1"/>
  <c r="F45" i="1"/>
  <c r="F44" i="1"/>
  <c r="F43" i="1"/>
  <c r="F38" i="1"/>
  <c r="F37" i="1"/>
  <c r="F36" i="1"/>
  <c r="F35" i="1"/>
  <c r="F34" i="1"/>
  <c r="F33" i="1"/>
  <c r="F27" i="1"/>
  <c r="F26" i="1"/>
  <c r="F25" i="1"/>
  <c r="F24" i="1"/>
  <c r="F21" i="1" s="1"/>
  <c r="F23" i="1"/>
  <c r="F18" i="1"/>
  <c r="F17" i="1"/>
  <c r="F16" i="1"/>
  <c r="F15" i="1"/>
  <c r="F14" i="1"/>
  <c r="F12" i="1" l="1"/>
  <c r="E31" i="1"/>
  <c r="E41" i="1"/>
  <c r="E21" i="1"/>
  <c r="F31" i="1"/>
  <c r="E12" i="1"/>
</calcChain>
</file>

<file path=xl/sharedStrings.xml><?xml version="1.0" encoding="utf-8"?>
<sst xmlns="http://schemas.openxmlformats.org/spreadsheetml/2006/main" count="117" uniqueCount="58">
  <si>
    <t>科研四期</t>
  </si>
  <si>
    <t>定向金图</t>
  </si>
  <si>
    <t>定向彩图</t>
  </si>
  <si>
    <t>需求金图</t>
  </si>
  <si>
    <t>需求彩图</t>
  </si>
  <si>
    <t>黄色为可修改部分，绿色为生成结果。</t>
  </si>
  <si>
    <t>科研船等级提供下拉列表，支持填入天运等级。</t>
  </si>
  <si>
    <t>是否天运</t>
  </si>
  <si>
    <t>当前等级</t>
  </si>
  <si>
    <t>当前蓝图</t>
  </si>
  <si>
    <t>需求蓝图</t>
  </si>
  <si>
    <t>若某科研船已实装天运，但个人暂不考虑，将天运改为“否”即可。</t>
  </si>
  <si>
    <t>安克雷奇</t>
  </si>
  <si>
    <t>否</t>
  </si>
  <si>
    <t>定向蓝图按照自己往某一期的预计分配数量填写即可。</t>
  </si>
  <si>
    <t>白龙</t>
  </si>
  <si>
    <t>表格上方为某期科研的需求蓝图总量。</t>
  </si>
  <si>
    <t>埃吉尔</t>
  </si>
  <si>
    <t>若显示数量为负，则表示蓝图溢出数量。</t>
  </si>
  <si>
    <t>奥古斯特</t>
  </si>
  <si>
    <t>马可波罗</t>
  </si>
  <si>
    <t>科研三期</t>
  </si>
  <si>
    <t>柴郡</t>
  </si>
  <si>
    <t>是</t>
  </si>
  <si>
    <t>德雷克</t>
  </si>
  <si>
    <t>美因茨</t>
  </si>
  <si>
    <t>奥丁</t>
  </si>
  <si>
    <t>香槟</t>
  </si>
  <si>
    <t>科研二期</t>
  </si>
  <si>
    <t>西雅图</t>
  </si>
  <si>
    <t>佐治亚</t>
  </si>
  <si>
    <t>北风</t>
  </si>
  <si>
    <t>吾妻</t>
  </si>
  <si>
    <t>大帝</t>
  </si>
  <si>
    <t>加斯科涅</t>
  </si>
  <si>
    <t>海王星</t>
  </si>
  <si>
    <t>君主</t>
  </si>
  <si>
    <t>伊吹</t>
  </si>
  <si>
    <t>出云</t>
  </si>
  <si>
    <t>罗恩</t>
  </si>
  <si>
    <t>路易九世</t>
  </si>
  <si>
    <t>开发等级</t>
  </si>
  <si>
    <t>金船</t>
  </si>
  <si>
    <t>彩船</t>
  </si>
  <si>
    <t>当前</t>
  </si>
  <si>
    <t>总计</t>
  </si>
  <si>
    <t>天运Ⅰ</t>
  </si>
  <si>
    <t>天运Ⅱ</t>
  </si>
  <si>
    <t>天运Ⅲ</t>
  </si>
  <si>
    <t>天运Ⅳ</t>
  </si>
  <si>
    <t>天运Ⅴ</t>
  </si>
  <si>
    <t>科研一期</t>
    <phoneticPr fontId="2" type="noConversion"/>
  </si>
  <si>
    <t>科研五期</t>
    <phoneticPr fontId="2" type="noConversion"/>
  </si>
  <si>
    <t>普利茅斯</t>
    <phoneticPr fontId="2" type="noConversion"/>
  </si>
  <si>
    <t>滨江</t>
    <phoneticPr fontId="2" type="noConversion"/>
  </si>
  <si>
    <t>鲁普雷希特亲王</t>
    <phoneticPr fontId="2" type="noConversion"/>
  </si>
  <si>
    <t>契卡洛夫</t>
    <phoneticPr fontId="2" type="noConversion"/>
  </si>
  <si>
    <t>布雷斯特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</si>
</sst>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1"/>
      <color theme="3" tint="0.79998168889431442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E91"/>
        <bgColor indexed="64"/>
      </patternFill>
    </fill>
    <fill>
      <patternFill patternType="solid">
        <fgColor rgb="FF63FFA9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4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4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E91"/>
      <color rgb="FF63FF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9"/>
  <sheetViews>
    <sheetView tabSelected="1" topLeftCell="B1" workbookViewId="0">
      <selection activeCell="F4" sqref="F4"/>
    </sheetView>
  </sheetViews>
  <sheetFormatPr defaultColWidth="9" defaultRowHeight="14.4" x14ac:dyDescent="0.25"/>
  <sheetData>
    <row r="1" spans="2:15" ht="15" thickBot="1" x14ac:dyDescent="0.3"/>
    <row r="2" spans="2:15" ht="15" thickTop="1" x14ac:dyDescent="0.25">
      <c r="B2" s="26" t="s">
        <v>52</v>
      </c>
      <c r="C2" s="3" t="s">
        <v>1</v>
      </c>
      <c r="D2" s="4" t="s">
        <v>2</v>
      </c>
      <c r="E2" s="4" t="s">
        <v>3</v>
      </c>
      <c r="F2" s="5" t="s">
        <v>4</v>
      </c>
      <c r="I2" s="22" t="s">
        <v>5</v>
      </c>
      <c r="J2" s="22"/>
      <c r="K2" s="22"/>
      <c r="L2" s="22"/>
      <c r="M2" s="22"/>
      <c r="N2" s="22"/>
      <c r="O2" s="22"/>
    </row>
    <row r="3" spans="2:15" ht="15" thickBot="1" x14ac:dyDescent="0.3">
      <c r="B3" s="24"/>
      <c r="C3" s="6">
        <v>0</v>
      </c>
      <c r="D3" s="7">
        <v>0</v>
      </c>
      <c r="E3" s="8">
        <f>IF(F6&gt;0,F6,0)+IF(F7&gt;0,F7,0)+IF(F8&gt;0,F8,0)-C3</f>
        <v>1029</v>
      </c>
      <c r="F3" s="9">
        <f>IF(F5&gt;0,F5,0)+IF(F9&gt;0,F9,0)-D3</f>
        <v>1026</v>
      </c>
      <c r="I3" s="22" t="s">
        <v>6</v>
      </c>
      <c r="J3" s="22"/>
      <c r="K3" s="22"/>
      <c r="L3" s="22"/>
      <c r="M3" s="22"/>
      <c r="N3" s="22"/>
      <c r="O3" s="22"/>
    </row>
    <row r="4" spans="2:15" x14ac:dyDescent="0.25">
      <c r="B4" s="10"/>
      <c r="C4" s="11" t="s">
        <v>7</v>
      </c>
      <c r="D4" s="11" t="s">
        <v>8</v>
      </c>
      <c r="E4" s="11" t="s">
        <v>9</v>
      </c>
      <c r="F4" s="12" t="s">
        <v>10</v>
      </c>
      <c r="I4" s="22" t="s">
        <v>11</v>
      </c>
      <c r="J4" s="22"/>
      <c r="K4" s="22"/>
      <c r="L4" s="22"/>
      <c r="M4" s="22"/>
      <c r="N4" s="22"/>
      <c r="O4" s="22"/>
    </row>
    <row r="5" spans="2:15" x14ac:dyDescent="0.25">
      <c r="B5" s="27" t="s">
        <v>53</v>
      </c>
      <c r="C5" s="14" t="s">
        <v>13</v>
      </c>
      <c r="D5" s="14">
        <v>0</v>
      </c>
      <c r="E5" s="14">
        <v>0</v>
      </c>
      <c r="F5" s="15">
        <f>513+IF(C5="是",215,0)-VLOOKUP(D5,蓝图需求表!$A$3:$E$38,5,0)-E5</f>
        <v>513</v>
      </c>
      <c r="I5" s="22" t="s">
        <v>14</v>
      </c>
      <c r="J5" s="22"/>
      <c r="K5" s="22"/>
      <c r="L5" s="22"/>
      <c r="M5" s="22"/>
      <c r="N5" s="22"/>
      <c r="O5" s="22"/>
    </row>
    <row r="6" spans="2:15" x14ac:dyDescent="0.25">
      <c r="B6" s="28" t="s">
        <v>54</v>
      </c>
      <c r="C6" s="14" t="s">
        <v>13</v>
      </c>
      <c r="D6" s="14">
        <v>0</v>
      </c>
      <c r="E6" s="14">
        <v>0</v>
      </c>
      <c r="F6" s="15">
        <f>343+IF(C6="是",165,0)-VLOOKUP(D6,蓝图需求表!$A$3:$E$38,3,0)-E6</f>
        <v>343</v>
      </c>
      <c r="I6" s="22" t="s">
        <v>16</v>
      </c>
      <c r="J6" s="22"/>
      <c r="K6" s="22"/>
      <c r="L6" s="22"/>
      <c r="M6" s="22"/>
      <c r="N6" s="22"/>
      <c r="O6" s="22"/>
    </row>
    <row r="7" spans="2:15" x14ac:dyDescent="0.25">
      <c r="B7" s="28" t="s">
        <v>55</v>
      </c>
      <c r="C7" s="14" t="s">
        <v>13</v>
      </c>
      <c r="D7" s="14">
        <v>0</v>
      </c>
      <c r="E7" s="14">
        <v>0</v>
      </c>
      <c r="F7" s="15">
        <f>343+IF(C7="是",165,0)-VLOOKUP(D7,蓝图需求表!$A$3:$E$38,3,0)-E7</f>
        <v>343</v>
      </c>
      <c r="I7" s="22" t="s">
        <v>18</v>
      </c>
      <c r="J7" s="22"/>
      <c r="K7" s="22"/>
      <c r="L7" s="22"/>
      <c r="M7" s="22"/>
      <c r="N7" s="22"/>
      <c r="O7" s="22"/>
    </row>
    <row r="8" spans="2:15" x14ac:dyDescent="0.25">
      <c r="B8" s="28" t="s">
        <v>56</v>
      </c>
      <c r="C8" s="14" t="s">
        <v>13</v>
      </c>
      <c r="D8" s="14">
        <v>0</v>
      </c>
      <c r="E8" s="14">
        <v>0</v>
      </c>
      <c r="F8" s="15">
        <f>343+IF(C8="是",165,0)-VLOOKUP(D8,蓝图需求表!$A$3:$E$38,3,0)-E8</f>
        <v>343</v>
      </c>
      <c r="J8" s="31"/>
      <c r="K8" s="31"/>
      <c r="M8" s="31"/>
      <c r="N8" s="31"/>
    </row>
    <row r="9" spans="2:15" ht="15" thickBot="1" x14ac:dyDescent="0.3">
      <c r="B9" s="29" t="s">
        <v>57</v>
      </c>
      <c r="C9" s="18" t="s">
        <v>13</v>
      </c>
      <c r="D9" s="18">
        <v>0</v>
      </c>
      <c r="E9" s="18">
        <v>0</v>
      </c>
      <c r="F9" s="19">
        <f>513+IF(C9="是",215,0)-VLOOKUP(D9,蓝图需求表!$A$3:$E$38,5,0)-E9</f>
        <v>513</v>
      </c>
      <c r="J9" s="30"/>
      <c r="K9" s="30"/>
      <c r="M9" s="30"/>
      <c r="N9" s="30"/>
    </row>
    <row r="10" spans="2:15" ht="15.6" thickTop="1" thickBot="1" x14ac:dyDescent="0.3"/>
    <row r="11" spans="2:15" ht="15" thickTop="1" x14ac:dyDescent="0.25">
      <c r="B11" s="23" t="s">
        <v>0</v>
      </c>
      <c r="C11" s="3" t="s">
        <v>1</v>
      </c>
      <c r="D11" s="4" t="s">
        <v>2</v>
      </c>
      <c r="E11" s="4" t="s">
        <v>3</v>
      </c>
      <c r="F11" s="5" t="s">
        <v>4</v>
      </c>
    </row>
    <row r="12" spans="2:15" ht="15" thickBot="1" x14ac:dyDescent="0.3">
      <c r="B12" s="24"/>
      <c r="C12" s="6">
        <v>0</v>
      </c>
      <c r="D12" s="7">
        <v>0</v>
      </c>
      <c r="E12" s="8">
        <f>IF(F14&gt;0,F14,0)+IF(F17&gt;0,F17,0)+IF(F18&gt;0,F18,0)-C12</f>
        <v>1524</v>
      </c>
      <c r="F12" s="9">
        <f>IF(F15&gt;0,F15,0)+IF(F16&gt;0,F16,0)-D12</f>
        <v>1026</v>
      </c>
    </row>
    <row r="13" spans="2:15" x14ac:dyDescent="0.25">
      <c r="B13" s="10"/>
      <c r="C13" s="11" t="s">
        <v>7</v>
      </c>
      <c r="D13" s="11" t="s">
        <v>8</v>
      </c>
      <c r="E13" s="11" t="s">
        <v>9</v>
      </c>
      <c r="F13" s="12" t="s">
        <v>10</v>
      </c>
    </row>
    <row r="14" spans="2:15" x14ac:dyDescent="0.25">
      <c r="B14" s="13" t="s">
        <v>12</v>
      </c>
      <c r="C14" s="14" t="s">
        <v>23</v>
      </c>
      <c r="D14" s="14">
        <v>0</v>
      </c>
      <c r="E14" s="14">
        <v>0</v>
      </c>
      <c r="F14" s="15">
        <f>343+IF(C14="是",165,0)-VLOOKUP(D14,蓝图需求表!$A$3:$E$38,3,0)-E14</f>
        <v>508</v>
      </c>
    </row>
    <row r="15" spans="2:15" x14ac:dyDescent="0.25">
      <c r="B15" s="16" t="s">
        <v>15</v>
      </c>
      <c r="C15" s="14" t="s">
        <v>13</v>
      </c>
      <c r="D15" s="14">
        <v>0</v>
      </c>
      <c r="E15" s="14">
        <v>0</v>
      </c>
      <c r="F15" s="15">
        <f>513+IF(C15="是",215,0)-VLOOKUP(D15,蓝图需求表!$A$3:$E$38,5,0)-E15</f>
        <v>513</v>
      </c>
    </row>
    <row r="16" spans="2:15" x14ac:dyDescent="0.25">
      <c r="B16" s="16" t="s">
        <v>17</v>
      </c>
      <c r="C16" s="14" t="s">
        <v>13</v>
      </c>
      <c r="D16" s="14">
        <v>0</v>
      </c>
      <c r="E16" s="14">
        <v>0</v>
      </c>
      <c r="F16" s="15">
        <f>513+IF(C16="是",215,0)-VLOOKUP(D16,蓝图需求表!$A$3:$E$38,5,0)-E16</f>
        <v>513</v>
      </c>
    </row>
    <row r="17" spans="2:6" x14ac:dyDescent="0.25">
      <c r="B17" s="16" t="s">
        <v>19</v>
      </c>
      <c r="C17" s="14" t="s">
        <v>23</v>
      </c>
      <c r="D17" s="14">
        <v>0</v>
      </c>
      <c r="E17" s="14">
        <v>0</v>
      </c>
      <c r="F17" s="15">
        <f>343+IF(C17="是",165,0)-VLOOKUP(D17,蓝图需求表!$A$3:$E$38,3,0)-E17</f>
        <v>508</v>
      </c>
    </row>
    <row r="18" spans="2:6" ht="15" thickBot="1" x14ac:dyDescent="0.3">
      <c r="B18" s="17" t="s">
        <v>20</v>
      </c>
      <c r="C18" s="18" t="s">
        <v>23</v>
      </c>
      <c r="D18" s="18">
        <v>0</v>
      </c>
      <c r="E18" s="18">
        <v>0</v>
      </c>
      <c r="F18" s="19">
        <f>343+IF(C18="是",165,0)-VLOOKUP(D18,蓝图需求表!$A$3:$E$38,3,0)-E18</f>
        <v>508</v>
      </c>
    </row>
    <row r="19" spans="2:6" ht="15.6" thickTop="1" thickBot="1" x14ac:dyDescent="0.3"/>
    <row r="20" spans="2:6" ht="15" thickTop="1" x14ac:dyDescent="0.25">
      <c r="B20" s="23" t="s">
        <v>21</v>
      </c>
      <c r="C20" s="3" t="s">
        <v>1</v>
      </c>
      <c r="D20" s="4" t="s">
        <v>2</v>
      </c>
      <c r="E20" s="4" t="s">
        <v>3</v>
      </c>
      <c r="F20" s="5" t="s">
        <v>4</v>
      </c>
    </row>
    <row r="21" spans="2:6" ht="15" thickBot="1" x14ac:dyDescent="0.3">
      <c r="B21" s="24"/>
      <c r="C21" s="6">
        <v>0</v>
      </c>
      <c r="D21" s="7">
        <v>0</v>
      </c>
      <c r="E21" s="8">
        <f>IF(F23&gt;0,F23,0)+IF(F25&gt;0,F25,0)+IF(F26&gt;0,F26,0)+IF(F27&gt;0,F27,0)-C21</f>
        <v>2032</v>
      </c>
      <c r="F21" s="9">
        <f>IF(F24&gt;0,F24,0)-D21</f>
        <v>728</v>
      </c>
    </row>
    <row r="22" spans="2:6" x14ac:dyDescent="0.25">
      <c r="B22" s="10"/>
      <c r="C22" s="11" t="s">
        <v>7</v>
      </c>
      <c r="D22" s="11" t="s">
        <v>8</v>
      </c>
      <c r="E22" s="11" t="s">
        <v>9</v>
      </c>
      <c r="F22" s="12" t="s">
        <v>10</v>
      </c>
    </row>
    <row r="23" spans="2:6" x14ac:dyDescent="0.25">
      <c r="B23" s="13" t="s">
        <v>22</v>
      </c>
      <c r="C23" s="14" t="s">
        <v>23</v>
      </c>
      <c r="D23" s="14">
        <v>0</v>
      </c>
      <c r="E23" s="14">
        <v>0</v>
      </c>
      <c r="F23" s="15">
        <f>343+IF(C23="是",165,0)-VLOOKUP(D23,蓝图需求表!$A$3:$E$38,3,0)-E23</f>
        <v>508</v>
      </c>
    </row>
    <row r="24" spans="2:6" x14ac:dyDescent="0.25">
      <c r="B24" s="16" t="s">
        <v>24</v>
      </c>
      <c r="C24" s="14" t="s">
        <v>23</v>
      </c>
      <c r="D24" s="14">
        <v>0</v>
      </c>
      <c r="E24" s="14">
        <v>0</v>
      </c>
      <c r="F24" s="15">
        <f>513+IF(C24="是",215,0)-VLOOKUP(D24,蓝图需求表!$A$3:$E$38,5,0)-E24</f>
        <v>728</v>
      </c>
    </row>
    <row r="25" spans="2:6" x14ac:dyDescent="0.25">
      <c r="B25" s="16" t="s">
        <v>25</v>
      </c>
      <c r="C25" s="14" t="s">
        <v>23</v>
      </c>
      <c r="D25" s="14">
        <v>0</v>
      </c>
      <c r="E25" s="14">
        <v>0</v>
      </c>
      <c r="F25" s="15">
        <f>343+IF(C25="是",165,0)-VLOOKUP(D25,蓝图需求表!$A$3:$E$38,3,0)-E25</f>
        <v>508</v>
      </c>
    </row>
    <row r="26" spans="2:6" x14ac:dyDescent="0.25">
      <c r="B26" s="16" t="s">
        <v>26</v>
      </c>
      <c r="C26" s="14" t="s">
        <v>23</v>
      </c>
      <c r="D26" s="14">
        <v>0</v>
      </c>
      <c r="E26" s="14">
        <v>0</v>
      </c>
      <c r="F26" s="15">
        <f>343+IF(C26="是",165,0)-VLOOKUP(D26,蓝图需求表!$A$3:$E$38,3,0)-E26</f>
        <v>508</v>
      </c>
    </row>
    <row r="27" spans="2:6" ht="15" thickBot="1" x14ac:dyDescent="0.3">
      <c r="B27" s="17" t="s">
        <v>27</v>
      </c>
      <c r="C27" s="18" t="s">
        <v>23</v>
      </c>
      <c r="D27" s="18">
        <v>0</v>
      </c>
      <c r="E27" s="18">
        <v>0</v>
      </c>
      <c r="F27" s="19">
        <f>343+IF(C27="是",165,0)-VLOOKUP(D27,蓝图需求表!$A$3:$E$38,3,0)-E27</f>
        <v>508</v>
      </c>
    </row>
    <row r="28" spans="2:6" ht="15" thickTop="1" x14ac:dyDescent="0.25"/>
    <row r="29" spans="2:6" ht="15" thickBot="1" x14ac:dyDescent="0.3"/>
    <row r="30" spans="2:6" ht="15" thickTop="1" x14ac:dyDescent="0.25">
      <c r="B30" s="23" t="s">
        <v>28</v>
      </c>
      <c r="C30" s="3" t="s">
        <v>1</v>
      </c>
      <c r="D30" s="4" t="s">
        <v>2</v>
      </c>
      <c r="E30" s="4" t="s">
        <v>3</v>
      </c>
      <c r="F30" s="5" t="s">
        <v>4</v>
      </c>
    </row>
    <row r="31" spans="2:6" ht="15" thickBot="1" x14ac:dyDescent="0.3">
      <c r="B31" s="24"/>
      <c r="C31" s="6">
        <v>0</v>
      </c>
      <c r="D31" s="7">
        <v>0</v>
      </c>
      <c r="E31" s="8">
        <f>IF(F33&gt;0,F33,0)+IF(F34&gt;0,F34,0)+IF(F35&gt;0,F35,0)+IF(F38&gt;0,F38,0)-C31</f>
        <v>2032</v>
      </c>
      <c r="F31" s="9">
        <f>IF(F36&gt;0,F36,0)+IF(F37&gt;0,F37,0)-D31</f>
        <v>1456</v>
      </c>
    </row>
    <row r="32" spans="2:6" x14ac:dyDescent="0.25">
      <c r="B32" s="10"/>
      <c r="C32" s="11" t="s">
        <v>7</v>
      </c>
      <c r="D32" s="11" t="s">
        <v>8</v>
      </c>
      <c r="E32" s="11" t="s">
        <v>9</v>
      </c>
      <c r="F32" s="12" t="s">
        <v>10</v>
      </c>
    </row>
    <row r="33" spans="2:6" x14ac:dyDescent="0.25">
      <c r="B33" s="13" t="s">
        <v>29</v>
      </c>
      <c r="C33" s="14" t="s">
        <v>23</v>
      </c>
      <c r="D33" s="14">
        <v>0</v>
      </c>
      <c r="E33" s="14">
        <v>0</v>
      </c>
      <c r="F33" s="15">
        <f>343+IF(C33="是",165,0)-VLOOKUP(D33,蓝图需求表!$A$3:$E$38,3,0)-E33</f>
        <v>508</v>
      </c>
    </row>
    <row r="34" spans="2:6" x14ac:dyDescent="0.25">
      <c r="B34" s="16" t="s">
        <v>30</v>
      </c>
      <c r="C34" s="14" t="s">
        <v>23</v>
      </c>
      <c r="D34" s="14">
        <v>0</v>
      </c>
      <c r="E34" s="14">
        <v>0</v>
      </c>
      <c r="F34" s="15">
        <f>343+IF(C34="是",165,0)-VLOOKUP(D34,蓝图需求表!$A$3:$E$38,3,0)-E34</f>
        <v>508</v>
      </c>
    </row>
    <row r="35" spans="2:6" x14ac:dyDescent="0.25">
      <c r="B35" s="16" t="s">
        <v>31</v>
      </c>
      <c r="C35" s="14" t="s">
        <v>23</v>
      </c>
      <c r="D35" s="14">
        <v>0</v>
      </c>
      <c r="E35" s="14">
        <v>0</v>
      </c>
      <c r="F35" s="15">
        <f>343+IF(C35="是",165,0)-VLOOKUP(D35,蓝图需求表!$A$3:$E$38,3,0)-E35</f>
        <v>508</v>
      </c>
    </row>
    <row r="36" spans="2:6" x14ac:dyDescent="0.25">
      <c r="B36" s="16" t="s">
        <v>32</v>
      </c>
      <c r="C36" s="14" t="s">
        <v>23</v>
      </c>
      <c r="D36" s="14">
        <v>0</v>
      </c>
      <c r="E36" s="14">
        <v>0</v>
      </c>
      <c r="F36" s="15">
        <f>513+IF(C36="是",215,0)-VLOOKUP(D36,蓝图需求表!$A$3:$E$38,5,0)-E36</f>
        <v>728</v>
      </c>
    </row>
    <row r="37" spans="2:6" x14ac:dyDescent="0.25">
      <c r="B37" s="16" t="s">
        <v>33</v>
      </c>
      <c r="C37" s="14" t="s">
        <v>23</v>
      </c>
      <c r="D37" s="14">
        <v>0</v>
      </c>
      <c r="E37" s="14">
        <v>0</v>
      </c>
      <c r="F37" s="15">
        <f>513+IF(C37="是",215,0)-VLOOKUP(D37,蓝图需求表!$A$3:$E$38,5,0)-E37</f>
        <v>728</v>
      </c>
    </row>
    <row r="38" spans="2:6" ht="15" thickBot="1" x14ac:dyDescent="0.3">
      <c r="B38" s="17" t="s">
        <v>34</v>
      </c>
      <c r="C38" s="18" t="s">
        <v>23</v>
      </c>
      <c r="D38" s="18">
        <v>0</v>
      </c>
      <c r="E38" s="18">
        <v>0</v>
      </c>
      <c r="F38" s="19">
        <f>343+IF(C38="是",165,0)-VLOOKUP(D38,蓝图需求表!$A$3:$E$38,3,0)-E38</f>
        <v>508</v>
      </c>
    </row>
    <row r="39" spans="2:6" ht="15.6" thickTop="1" thickBot="1" x14ac:dyDescent="0.3"/>
    <row r="40" spans="2:6" ht="15" thickTop="1" x14ac:dyDescent="0.25">
      <c r="B40" s="26" t="s">
        <v>51</v>
      </c>
      <c r="C40" s="3" t="s">
        <v>1</v>
      </c>
      <c r="D40" s="4" t="s">
        <v>2</v>
      </c>
      <c r="E40" s="4" t="s">
        <v>3</v>
      </c>
      <c r="F40" s="5" t="s">
        <v>4</v>
      </c>
    </row>
    <row r="41" spans="2:6" ht="15" thickBot="1" x14ac:dyDescent="0.3">
      <c r="B41" s="24"/>
      <c r="C41" s="6">
        <v>0</v>
      </c>
      <c r="D41" s="20"/>
      <c r="E41" s="8">
        <f>IF(F43&gt;0,F43,0)+IF(F44&gt;0,F44,0)+IF(F45&gt;0,F45,0)+IF(F46&gt;0,F46,0)+IF(F47&gt;0,F47,0)+IF(F48&gt;0,F48,0)-C41</f>
        <v>3048</v>
      </c>
      <c r="F41" s="21"/>
    </row>
    <row r="42" spans="2:6" x14ac:dyDescent="0.25">
      <c r="B42" s="10"/>
      <c r="C42" s="11" t="s">
        <v>7</v>
      </c>
      <c r="D42" s="11" t="s">
        <v>8</v>
      </c>
      <c r="E42" s="11" t="s">
        <v>9</v>
      </c>
      <c r="F42" s="12" t="s">
        <v>10</v>
      </c>
    </row>
    <row r="43" spans="2:6" x14ac:dyDescent="0.25">
      <c r="B43" s="13" t="s">
        <v>35</v>
      </c>
      <c r="C43" s="14" t="s">
        <v>23</v>
      </c>
      <c r="D43" s="14">
        <v>0</v>
      </c>
      <c r="E43" s="14">
        <v>0</v>
      </c>
      <c r="F43" s="15">
        <f>343+IF(C43="是",165,0)-VLOOKUP(D43,蓝图需求表!$A$3:$E$38,3,0)-E43</f>
        <v>508</v>
      </c>
    </row>
    <row r="44" spans="2:6" x14ac:dyDescent="0.25">
      <c r="B44" s="16" t="s">
        <v>36</v>
      </c>
      <c r="C44" s="14" t="s">
        <v>23</v>
      </c>
      <c r="D44" s="14">
        <v>0</v>
      </c>
      <c r="E44" s="14">
        <v>0</v>
      </c>
      <c r="F44" s="15">
        <f>343+IF(C44="是",165,0)-VLOOKUP(D44,蓝图需求表!$A$3:$E$38,3,0)-E44</f>
        <v>508</v>
      </c>
    </row>
    <row r="45" spans="2:6" x14ac:dyDescent="0.25">
      <c r="B45" s="16" t="s">
        <v>37</v>
      </c>
      <c r="C45" s="14" t="s">
        <v>23</v>
      </c>
      <c r="D45" s="14">
        <v>0</v>
      </c>
      <c r="E45" s="14">
        <v>0</v>
      </c>
      <c r="F45" s="15">
        <f>343+IF(C45="是",165,0)-VLOOKUP(D45,蓝图需求表!$A$3:$E$38,3,0)-E45</f>
        <v>508</v>
      </c>
    </row>
    <row r="46" spans="2:6" x14ac:dyDescent="0.25">
      <c r="B46" s="16" t="s">
        <v>38</v>
      </c>
      <c r="C46" s="14" t="s">
        <v>23</v>
      </c>
      <c r="D46" s="14">
        <v>0</v>
      </c>
      <c r="E46" s="14">
        <v>0</v>
      </c>
      <c r="F46" s="15">
        <f>343+IF(C46="是",165,0)-VLOOKUP(D46,蓝图需求表!$A$3:$E$38,3,0)-E46</f>
        <v>508</v>
      </c>
    </row>
    <row r="47" spans="2:6" x14ac:dyDescent="0.25">
      <c r="B47" s="16" t="s">
        <v>39</v>
      </c>
      <c r="C47" s="14" t="s">
        <v>23</v>
      </c>
      <c r="D47" s="14">
        <v>0</v>
      </c>
      <c r="E47" s="14">
        <v>0</v>
      </c>
      <c r="F47" s="15">
        <f>343+IF(C47="是",165,0)-VLOOKUP(D47,蓝图需求表!$A$3:$E$38,3,0)-E47</f>
        <v>508</v>
      </c>
    </row>
    <row r="48" spans="2:6" ht="15" thickBot="1" x14ac:dyDescent="0.3">
      <c r="B48" s="17" t="s">
        <v>40</v>
      </c>
      <c r="C48" s="18" t="s">
        <v>23</v>
      </c>
      <c r="D48" s="18">
        <v>0</v>
      </c>
      <c r="E48" s="18">
        <v>0</v>
      </c>
      <c r="F48" s="19">
        <f>343+IF(C48="是",165,0)-VLOOKUP(D48,蓝图需求表!$A$3:$E$38,3,0)-E48</f>
        <v>508</v>
      </c>
    </row>
    <row r="49" ht="15" thickTop="1" x14ac:dyDescent="0.25"/>
  </sheetData>
  <mergeCells count="13">
    <mergeCell ref="M8:N8"/>
    <mergeCell ref="I7:O7"/>
    <mergeCell ref="B11:B12"/>
    <mergeCell ref="B20:B21"/>
    <mergeCell ref="B30:B31"/>
    <mergeCell ref="B40:B41"/>
    <mergeCell ref="B2:B3"/>
    <mergeCell ref="J8:K8"/>
    <mergeCell ref="I2:O2"/>
    <mergeCell ref="I3:O3"/>
    <mergeCell ref="I4:O4"/>
    <mergeCell ref="I5:O5"/>
    <mergeCell ref="I6:O6"/>
  </mergeCells>
  <phoneticPr fontId="2" type="noConversion"/>
  <dataValidations count="1">
    <dataValidation type="list" allowBlank="1" showInputMessage="1" showErrorMessage="1" sqref="C14:C18 C23:C27 C33:C38 C43:C48 C5:C9" xr:uid="{00000000-0002-0000-0000-000001000000}">
      <formula1>"是,否"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蓝图需求表!$A$3:$A$38</xm:f>
          </x14:formula1>
          <xm:sqref>D14:D18 D23:D27 D33:D38 D43:D48 D5:D9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>
      <selection sqref="A1:A2"/>
    </sheetView>
  </sheetViews>
  <sheetFormatPr defaultColWidth="9" defaultRowHeight="14.4" x14ac:dyDescent="0.25"/>
  <sheetData>
    <row r="1" spans="1:5" x14ac:dyDescent="0.25">
      <c r="A1" s="25" t="s">
        <v>41</v>
      </c>
      <c r="B1" s="25" t="s">
        <v>42</v>
      </c>
      <c r="C1" s="25"/>
      <c r="D1" s="25" t="s">
        <v>43</v>
      </c>
      <c r="E1" s="25"/>
    </row>
    <row r="2" spans="1:5" x14ac:dyDescent="0.25">
      <c r="A2" s="25"/>
      <c r="B2" s="1" t="s">
        <v>44</v>
      </c>
      <c r="C2" s="1" t="s">
        <v>45</v>
      </c>
      <c r="D2" s="1" t="s">
        <v>44</v>
      </c>
      <c r="E2" s="1" t="s">
        <v>45</v>
      </c>
    </row>
    <row r="3" spans="1:5" x14ac:dyDescent="0.25">
      <c r="A3">
        <v>0</v>
      </c>
      <c r="B3">
        <v>0</v>
      </c>
      <c r="C3">
        <v>0</v>
      </c>
      <c r="D3">
        <v>0</v>
      </c>
      <c r="E3">
        <v>0</v>
      </c>
    </row>
    <row r="4" spans="1:5" x14ac:dyDescent="0.25">
      <c r="A4" s="2">
        <v>1</v>
      </c>
      <c r="B4">
        <v>2</v>
      </c>
      <c r="C4">
        <v>2</v>
      </c>
      <c r="D4">
        <v>3</v>
      </c>
      <c r="E4">
        <v>3</v>
      </c>
    </row>
    <row r="5" spans="1:5" x14ac:dyDescent="0.25">
      <c r="A5" s="2">
        <v>2</v>
      </c>
      <c r="B5">
        <v>2</v>
      </c>
      <c r="C5">
        <v>4</v>
      </c>
      <c r="D5">
        <v>3</v>
      </c>
      <c r="E5">
        <v>6</v>
      </c>
    </row>
    <row r="6" spans="1:5" x14ac:dyDescent="0.25">
      <c r="A6" s="2">
        <v>3</v>
      </c>
      <c r="B6">
        <v>2</v>
      </c>
      <c r="C6">
        <v>6</v>
      </c>
      <c r="D6">
        <v>3</v>
      </c>
      <c r="E6">
        <v>9</v>
      </c>
    </row>
    <row r="7" spans="1:5" x14ac:dyDescent="0.25">
      <c r="A7" s="2">
        <v>4</v>
      </c>
      <c r="B7">
        <v>2</v>
      </c>
      <c r="C7">
        <v>8</v>
      </c>
      <c r="D7">
        <v>3</v>
      </c>
      <c r="E7">
        <v>12</v>
      </c>
    </row>
    <row r="8" spans="1:5" x14ac:dyDescent="0.25">
      <c r="A8" s="2">
        <v>5</v>
      </c>
      <c r="B8">
        <v>5</v>
      </c>
      <c r="C8">
        <v>13</v>
      </c>
      <c r="D8">
        <v>8</v>
      </c>
      <c r="E8">
        <v>20</v>
      </c>
    </row>
    <row r="9" spans="1:5" x14ac:dyDescent="0.25">
      <c r="A9" s="2">
        <v>6</v>
      </c>
      <c r="B9">
        <v>4</v>
      </c>
      <c r="C9">
        <v>17</v>
      </c>
      <c r="D9">
        <v>6</v>
      </c>
      <c r="E9">
        <v>26</v>
      </c>
    </row>
    <row r="10" spans="1:5" x14ac:dyDescent="0.25">
      <c r="A10" s="2">
        <v>7</v>
      </c>
      <c r="B10">
        <v>4</v>
      </c>
      <c r="C10">
        <v>21</v>
      </c>
      <c r="D10">
        <v>6</v>
      </c>
      <c r="E10">
        <v>32</v>
      </c>
    </row>
    <row r="11" spans="1:5" x14ac:dyDescent="0.25">
      <c r="A11" s="2">
        <v>8</v>
      </c>
      <c r="B11">
        <v>4</v>
      </c>
      <c r="C11">
        <v>25</v>
      </c>
      <c r="D11">
        <v>6</v>
      </c>
      <c r="E11">
        <v>38</v>
      </c>
    </row>
    <row r="12" spans="1:5" x14ac:dyDescent="0.25">
      <c r="A12" s="2">
        <v>9</v>
      </c>
      <c r="B12">
        <v>4</v>
      </c>
      <c r="C12">
        <v>29</v>
      </c>
      <c r="D12">
        <v>6</v>
      </c>
      <c r="E12">
        <v>44</v>
      </c>
    </row>
    <row r="13" spans="1:5" x14ac:dyDescent="0.25">
      <c r="A13" s="2">
        <v>10</v>
      </c>
      <c r="B13">
        <v>8</v>
      </c>
      <c r="C13">
        <v>37</v>
      </c>
      <c r="D13">
        <v>12</v>
      </c>
      <c r="E13">
        <v>56</v>
      </c>
    </row>
    <row r="14" spans="1:5" x14ac:dyDescent="0.25">
      <c r="A14" s="2">
        <v>11</v>
      </c>
      <c r="B14">
        <v>6</v>
      </c>
      <c r="C14">
        <v>43</v>
      </c>
      <c r="D14">
        <v>9</v>
      </c>
      <c r="E14">
        <v>65</v>
      </c>
    </row>
    <row r="15" spans="1:5" x14ac:dyDescent="0.25">
      <c r="A15" s="2">
        <v>12</v>
      </c>
      <c r="B15">
        <v>6</v>
      </c>
      <c r="C15">
        <v>49</v>
      </c>
      <c r="D15">
        <v>9</v>
      </c>
      <c r="E15">
        <v>74</v>
      </c>
    </row>
    <row r="16" spans="1:5" x14ac:dyDescent="0.25">
      <c r="A16" s="2">
        <v>13</v>
      </c>
      <c r="B16">
        <v>6</v>
      </c>
      <c r="C16">
        <v>55</v>
      </c>
      <c r="D16">
        <v>9</v>
      </c>
      <c r="E16">
        <v>83</v>
      </c>
    </row>
    <row r="17" spans="1:5" x14ac:dyDescent="0.25">
      <c r="A17" s="2">
        <v>14</v>
      </c>
      <c r="B17">
        <v>6</v>
      </c>
      <c r="C17">
        <v>61</v>
      </c>
      <c r="D17">
        <v>9</v>
      </c>
      <c r="E17">
        <v>92</v>
      </c>
    </row>
    <row r="18" spans="1:5" x14ac:dyDescent="0.25">
      <c r="A18" s="2">
        <v>15</v>
      </c>
      <c r="B18">
        <v>12</v>
      </c>
      <c r="C18">
        <v>73</v>
      </c>
      <c r="D18">
        <v>18</v>
      </c>
      <c r="E18">
        <v>110</v>
      </c>
    </row>
    <row r="19" spans="1:5" x14ac:dyDescent="0.25">
      <c r="A19" s="2">
        <v>16</v>
      </c>
      <c r="B19">
        <v>10</v>
      </c>
      <c r="C19">
        <v>83</v>
      </c>
      <c r="D19">
        <v>15</v>
      </c>
      <c r="E19">
        <v>125</v>
      </c>
    </row>
    <row r="20" spans="1:5" x14ac:dyDescent="0.25">
      <c r="A20" s="2">
        <v>17</v>
      </c>
      <c r="B20">
        <v>10</v>
      </c>
      <c r="C20">
        <v>93</v>
      </c>
      <c r="D20">
        <v>15</v>
      </c>
      <c r="E20">
        <v>140</v>
      </c>
    </row>
    <row r="21" spans="1:5" x14ac:dyDescent="0.25">
      <c r="A21" s="2">
        <v>18</v>
      </c>
      <c r="B21">
        <v>10</v>
      </c>
      <c r="C21">
        <v>103</v>
      </c>
      <c r="D21">
        <v>15</v>
      </c>
      <c r="E21">
        <v>155</v>
      </c>
    </row>
    <row r="22" spans="1:5" x14ac:dyDescent="0.25">
      <c r="A22" s="2">
        <v>19</v>
      </c>
      <c r="B22">
        <v>10</v>
      </c>
      <c r="C22">
        <v>113</v>
      </c>
      <c r="D22">
        <v>15</v>
      </c>
      <c r="E22">
        <v>170</v>
      </c>
    </row>
    <row r="23" spans="1:5" x14ac:dyDescent="0.25">
      <c r="A23" s="2">
        <v>20</v>
      </c>
      <c r="B23">
        <v>20</v>
      </c>
      <c r="C23">
        <v>133</v>
      </c>
      <c r="D23">
        <v>30</v>
      </c>
      <c r="E23">
        <v>200</v>
      </c>
    </row>
    <row r="24" spans="1:5" x14ac:dyDescent="0.25">
      <c r="A24" s="2">
        <v>21</v>
      </c>
      <c r="B24">
        <v>15</v>
      </c>
      <c r="C24">
        <v>148</v>
      </c>
      <c r="D24">
        <v>22</v>
      </c>
      <c r="E24">
        <v>222</v>
      </c>
    </row>
    <row r="25" spans="1:5" x14ac:dyDescent="0.25">
      <c r="A25" s="2">
        <v>22</v>
      </c>
      <c r="B25">
        <v>15</v>
      </c>
      <c r="C25">
        <v>163</v>
      </c>
      <c r="D25">
        <v>22</v>
      </c>
      <c r="E25">
        <v>244</v>
      </c>
    </row>
    <row r="26" spans="1:5" x14ac:dyDescent="0.25">
      <c r="A26" s="2">
        <v>23</v>
      </c>
      <c r="B26">
        <v>15</v>
      </c>
      <c r="C26">
        <v>178</v>
      </c>
      <c r="D26">
        <v>22</v>
      </c>
      <c r="E26">
        <v>266</v>
      </c>
    </row>
    <row r="27" spans="1:5" x14ac:dyDescent="0.25">
      <c r="A27" s="2">
        <v>24</v>
      </c>
      <c r="B27">
        <v>15</v>
      </c>
      <c r="C27">
        <v>193</v>
      </c>
      <c r="D27">
        <v>22</v>
      </c>
      <c r="E27">
        <v>288</v>
      </c>
    </row>
    <row r="28" spans="1:5" x14ac:dyDescent="0.25">
      <c r="A28" s="2">
        <v>25</v>
      </c>
      <c r="B28">
        <v>30</v>
      </c>
      <c r="C28">
        <v>223</v>
      </c>
      <c r="D28">
        <v>45</v>
      </c>
      <c r="E28">
        <v>333</v>
      </c>
    </row>
    <row r="29" spans="1:5" x14ac:dyDescent="0.25">
      <c r="A29" s="2">
        <v>26</v>
      </c>
      <c r="B29">
        <v>20</v>
      </c>
      <c r="C29">
        <v>243</v>
      </c>
      <c r="D29">
        <v>30</v>
      </c>
      <c r="E29">
        <v>363</v>
      </c>
    </row>
    <row r="30" spans="1:5" x14ac:dyDescent="0.25">
      <c r="A30" s="2">
        <v>27</v>
      </c>
      <c r="B30">
        <v>20</v>
      </c>
      <c r="C30">
        <v>263</v>
      </c>
      <c r="D30">
        <v>30</v>
      </c>
      <c r="E30">
        <v>393</v>
      </c>
    </row>
    <row r="31" spans="1:5" x14ac:dyDescent="0.25">
      <c r="A31" s="2">
        <v>28</v>
      </c>
      <c r="B31">
        <v>20</v>
      </c>
      <c r="C31">
        <v>283</v>
      </c>
      <c r="D31">
        <v>30</v>
      </c>
      <c r="E31">
        <v>423</v>
      </c>
    </row>
    <row r="32" spans="1:5" x14ac:dyDescent="0.25">
      <c r="A32" s="2">
        <v>29</v>
      </c>
      <c r="B32">
        <v>20</v>
      </c>
      <c r="C32">
        <v>303</v>
      </c>
      <c r="D32">
        <v>30</v>
      </c>
      <c r="E32">
        <v>453</v>
      </c>
    </row>
    <row r="33" spans="1:5" x14ac:dyDescent="0.25">
      <c r="A33" s="2">
        <v>30</v>
      </c>
      <c r="B33">
        <v>40</v>
      </c>
      <c r="C33">
        <v>343</v>
      </c>
      <c r="D33">
        <v>60</v>
      </c>
      <c r="E33">
        <v>513</v>
      </c>
    </row>
    <row r="34" spans="1:5" x14ac:dyDescent="0.25">
      <c r="A34" s="2" t="s">
        <v>46</v>
      </c>
      <c r="B34">
        <v>10</v>
      </c>
      <c r="C34">
        <v>353</v>
      </c>
      <c r="D34">
        <v>20</v>
      </c>
      <c r="E34">
        <v>533</v>
      </c>
    </row>
    <row r="35" spans="1:5" x14ac:dyDescent="0.25">
      <c r="A35" s="2" t="s">
        <v>47</v>
      </c>
      <c r="B35">
        <v>20</v>
      </c>
      <c r="C35">
        <v>373</v>
      </c>
      <c r="D35">
        <v>30</v>
      </c>
      <c r="E35">
        <v>563</v>
      </c>
    </row>
    <row r="36" spans="1:5" x14ac:dyDescent="0.25">
      <c r="A36" s="2" t="s">
        <v>48</v>
      </c>
      <c r="B36">
        <v>30</v>
      </c>
      <c r="C36">
        <v>403</v>
      </c>
      <c r="D36">
        <v>40</v>
      </c>
      <c r="E36">
        <v>603</v>
      </c>
    </row>
    <row r="37" spans="1:5" x14ac:dyDescent="0.25">
      <c r="A37" s="2" t="s">
        <v>49</v>
      </c>
      <c r="B37">
        <v>40</v>
      </c>
      <c r="C37">
        <v>443</v>
      </c>
      <c r="D37">
        <v>50</v>
      </c>
      <c r="E37">
        <v>653</v>
      </c>
    </row>
    <row r="38" spans="1:5" x14ac:dyDescent="0.25">
      <c r="A38" s="2" t="s">
        <v>50</v>
      </c>
      <c r="B38">
        <v>65</v>
      </c>
      <c r="C38">
        <v>508</v>
      </c>
      <c r="D38">
        <v>75</v>
      </c>
      <c r="E38">
        <v>728</v>
      </c>
    </row>
  </sheetData>
  <mergeCells count="3">
    <mergeCell ref="B1:C1"/>
    <mergeCell ref="D1:E1"/>
    <mergeCell ref="A1:A2"/>
  </mergeCells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蓝图需求计算</vt:lpstr>
      <vt:lpstr>蓝图需求表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dongfang zi</cp:lastModifiedBy>
  <dcterms:created xsi:type="dcterms:W3CDTF">2021-09-14T13:03:00Z</dcterms:created>
  <dcterms:modified xsi:type="dcterms:W3CDTF">2023-02-15T08:03:56Z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AD4BEEF550084E64897AEB11473B9ED5</vt:lpwstr>
  </property>
  <property fmtid="{D5CDD505-2E9C-101B-9397-08002B2CF9AE}" pid="3" name="KSOProductBuildVer">
    <vt:lpwstr>2052-11.1.0.10700</vt:lpwstr>
  </property>
</Properties>
</file>