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474\Desktop\"/>
    </mc:Choice>
  </mc:AlternateContent>
  <xr:revisionPtr revIDLastSave="0" documentId="13_ncr:1_{BCA17310-379B-46E2-9825-1884DCF44962}" xr6:coauthVersionLast="47" xr6:coauthVersionMax="47" xr10:uidLastSave="{00000000-0000-0000-0000-000000000000}"/>
  <bookViews>
    <workbookView xWindow="-108" yWindow="-108" windowWidth="23256" windowHeight="12576" activeTab="2" xr2:uid="{33D4AFE7-9020-4E7B-8CBB-BD63181EF4D8}"/>
  </bookViews>
  <sheets>
    <sheet name="大世界" sheetId="1" r:id="rId1"/>
    <sheet name="META研究室" sheetId="3" r:id="rId2"/>
    <sheet name="科研（进行中）" sheetId="2" r:id="rId3"/>
    <sheet name="科研·简图" sheetId="5" r:id="rId4"/>
    <sheet name="记录" sheetId="6" r:id="rId5"/>
    <sheet name="真·计算器" sheetId="4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3" l="1"/>
  <c r="J25" i="3"/>
  <c r="I25" i="3"/>
  <c r="H25" i="3"/>
  <c r="G25" i="3"/>
  <c r="D25" i="3"/>
  <c r="D24" i="3"/>
  <c r="D26" i="3" s="1"/>
  <c r="I27" i="2"/>
  <c r="H27" i="2"/>
  <c r="G27" i="2"/>
  <c r="F27" i="2"/>
  <c r="E27" i="2"/>
  <c r="Q44" i="2"/>
  <c r="D17" i="3"/>
  <c r="D19" i="3"/>
  <c r="D18" i="3"/>
  <c r="E5" i="2"/>
  <c r="E9" i="2" s="1"/>
  <c r="I14" i="2" s="1"/>
  <c r="F5" i="2"/>
  <c r="F9" i="2" s="1"/>
  <c r="I5" i="2"/>
  <c r="J5" i="2"/>
  <c r="E17" i="2"/>
  <c r="I15" i="2" s="1"/>
  <c r="I42" i="2"/>
  <c r="H42" i="2"/>
  <c r="G42" i="2"/>
  <c r="F42" i="2"/>
  <c r="E42" i="2"/>
  <c r="G18" i="3"/>
  <c r="K18" i="3"/>
  <c r="J18" i="3"/>
  <c r="I18" i="3"/>
  <c r="H18" i="3"/>
  <c r="B10" i="1"/>
  <c r="B9" i="1"/>
  <c r="I8" i="1"/>
  <c r="H8" i="1"/>
  <c r="G8" i="1"/>
  <c r="F8" i="1"/>
  <c r="I11" i="3"/>
  <c r="J11" i="3"/>
  <c r="K11" i="3"/>
  <c r="H11" i="3"/>
  <c r="H12" i="3" s="1"/>
  <c r="G11" i="3"/>
  <c r="D12" i="3"/>
  <c r="D11" i="3"/>
  <c r="D10" i="3"/>
  <c r="D3" i="3"/>
  <c r="D4" i="3"/>
  <c r="G4" i="3"/>
  <c r="H4" i="3"/>
  <c r="I4" i="3"/>
  <c r="D5" i="3"/>
  <c r="K26" i="3" l="1"/>
  <c r="J26" i="3"/>
  <c r="G26" i="3"/>
  <c r="H26" i="3"/>
  <c r="I26" i="3"/>
  <c r="E45" i="2"/>
  <c r="H19" i="3"/>
  <c r="K19" i="3"/>
  <c r="I19" i="3"/>
  <c r="J19" i="3"/>
  <c r="G19" i="3"/>
  <c r="E30" i="2"/>
  <c r="I16" i="2"/>
  <c r="G12" i="3"/>
  <c r="K12" i="3"/>
  <c r="I5" i="3"/>
  <c r="G5" i="3"/>
  <c r="J12" i="3"/>
  <c r="H5" i="3"/>
  <c r="I12" i="3"/>
  <c r="J17" i="1"/>
  <c r="I17" i="1"/>
  <c r="H16" i="1"/>
  <c r="H17" i="1" s="1"/>
  <c r="J8" i="1"/>
  <c r="E8" i="1"/>
  <c r="D8" i="1"/>
  <c r="C8" i="1"/>
  <c r="B8" i="1"/>
  <c r="H18" i="1" l="1"/>
</calcChain>
</file>

<file path=xl/sharedStrings.xml><?xml version="1.0" encoding="utf-8"?>
<sst xmlns="http://schemas.openxmlformats.org/spreadsheetml/2006/main" count="228" uniqueCount="143">
  <si>
    <t>黑龙数据</t>
    <phoneticPr fontId="1" type="noConversion"/>
  </si>
  <si>
    <t>大世界商品</t>
    <phoneticPr fontId="1" type="noConversion"/>
  </si>
  <si>
    <t>高效作战书</t>
    <phoneticPr fontId="1" type="noConversion"/>
  </si>
  <si>
    <t>R5记录仪</t>
    <phoneticPr fontId="1" type="noConversion"/>
  </si>
  <si>
    <t>R6记录仪</t>
    <phoneticPr fontId="1" type="noConversion"/>
  </si>
  <si>
    <t>R5坐标</t>
    <phoneticPr fontId="1" type="noConversion"/>
  </si>
  <si>
    <t>R6坐标</t>
    <phoneticPr fontId="1" type="noConversion"/>
  </si>
  <si>
    <t>物资</t>
    <phoneticPr fontId="1" type="noConversion"/>
  </si>
  <si>
    <t>价格</t>
    <phoneticPr fontId="1" type="noConversion"/>
  </si>
  <si>
    <t>数量</t>
    <phoneticPr fontId="1" type="noConversion"/>
  </si>
  <si>
    <t>总价</t>
    <phoneticPr fontId="1" type="noConversion"/>
  </si>
  <si>
    <t>合计</t>
    <phoneticPr fontId="1" type="noConversion"/>
  </si>
  <si>
    <t>当前世界资源</t>
    <phoneticPr fontId="1" type="noConversion"/>
  </si>
  <si>
    <t>作战补给凭证</t>
    <phoneticPr fontId="1" type="noConversion"/>
  </si>
  <si>
    <t>特别兑换凭证</t>
    <phoneticPr fontId="1" type="noConversion"/>
  </si>
  <si>
    <t>塞壬能源</t>
    <phoneticPr fontId="1" type="noConversion"/>
  </si>
  <si>
    <t>当前存量</t>
    <phoneticPr fontId="1" type="noConversion"/>
  </si>
  <si>
    <t>兑换比例</t>
    <phoneticPr fontId="1" type="noConversion"/>
  </si>
  <si>
    <t>战备物资兑换券</t>
    <phoneticPr fontId="1" type="noConversion"/>
  </si>
  <si>
    <t>解析</t>
    <phoneticPr fontId="1" type="noConversion"/>
  </si>
  <si>
    <t>支援</t>
    <phoneticPr fontId="1" type="noConversion"/>
  </si>
  <si>
    <t>合计</t>
    <phoneticPr fontId="1" type="noConversion"/>
  </si>
  <si>
    <t>每日</t>
    <phoneticPr fontId="1" type="noConversion"/>
  </si>
  <si>
    <t>黑龙六星</t>
    <phoneticPr fontId="1" type="noConversion"/>
  </si>
  <si>
    <t>强化拉满</t>
    <phoneticPr fontId="1" type="noConversion"/>
  </si>
  <si>
    <t>all in</t>
    <phoneticPr fontId="1" type="noConversion"/>
  </si>
  <si>
    <t>达成日期</t>
    <phoneticPr fontId="1" type="noConversion"/>
  </si>
  <si>
    <t>战役信息记录仪</t>
    <phoneticPr fontId="1" type="noConversion"/>
  </si>
  <si>
    <t>5000石油</t>
    <phoneticPr fontId="1" type="noConversion"/>
  </si>
  <si>
    <t>2021.2.1</t>
    <phoneticPr fontId="1" type="noConversion"/>
  </si>
  <si>
    <t>每月特别兑换</t>
    <phoneticPr fontId="1" type="noConversion"/>
  </si>
  <si>
    <t>2021.3.9</t>
    <phoneticPr fontId="1" type="noConversion"/>
  </si>
  <si>
    <t>西雅图</t>
    <phoneticPr fontId="1" type="noConversion"/>
  </si>
  <si>
    <t>佐治亚</t>
    <phoneticPr fontId="1" type="noConversion"/>
  </si>
  <si>
    <t>北风</t>
    <phoneticPr fontId="1" type="noConversion"/>
  </si>
  <si>
    <t>加斯科涅</t>
    <phoneticPr fontId="1" type="noConversion"/>
  </si>
  <si>
    <t>吾妻</t>
    <phoneticPr fontId="1" type="noConversion"/>
  </si>
  <si>
    <t>腓特烈大帝</t>
    <phoneticPr fontId="1" type="noConversion"/>
  </si>
  <si>
    <t>天运阶段</t>
    <phoneticPr fontId="1" type="noConversion"/>
  </si>
  <si>
    <t>图纸进度</t>
    <phoneticPr fontId="1" type="noConversion"/>
  </si>
  <si>
    <t>开发等级</t>
    <phoneticPr fontId="1" type="noConversion"/>
  </si>
  <si>
    <t>天运完成</t>
    <phoneticPr fontId="1" type="noConversion"/>
  </si>
  <si>
    <t>图纸</t>
    <phoneticPr fontId="1" type="noConversion"/>
  </si>
  <si>
    <t>柴郡</t>
    <phoneticPr fontId="1" type="noConversion"/>
  </si>
  <si>
    <t>美因茨</t>
    <phoneticPr fontId="1" type="noConversion"/>
  </si>
  <si>
    <t>奥丁</t>
    <phoneticPr fontId="1" type="noConversion"/>
  </si>
  <si>
    <t>香槟</t>
    <phoneticPr fontId="1" type="noConversion"/>
  </si>
  <si>
    <t>德雷克</t>
    <phoneticPr fontId="1" type="noConversion"/>
  </si>
  <si>
    <t>海王星</t>
    <phoneticPr fontId="1" type="noConversion"/>
  </si>
  <si>
    <t>君主</t>
    <phoneticPr fontId="1" type="noConversion"/>
  </si>
  <si>
    <t>伊吹</t>
    <phoneticPr fontId="1" type="noConversion"/>
  </si>
  <si>
    <t>出云</t>
    <phoneticPr fontId="1" type="noConversion"/>
  </si>
  <si>
    <t>罗恩</t>
    <phoneticPr fontId="1" type="noConversion"/>
  </si>
  <si>
    <t>路易九世</t>
    <phoneticPr fontId="1" type="noConversion"/>
  </si>
  <si>
    <t>进度</t>
    <phoneticPr fontId="1" type="noConversion"/>
  </si>
  <si>
    <t>二期</t>
    <phoneticPr fontId="1" type="noConversion"/>
  </si>
  <si>
    <t>一期</t>
    <phoneticPr fontId="1" type="noConversion"/>
  </si>
  <si>
    <t>三期</t>
    <phoneticPr fontId="1" type="noConversion"/>
  </si>
  <si>
    <t>四期</t>
    <phoneticPr fontId="1" type="noConversion"/>
  </si>
  <si>
    <t>3月18日~6月10日</t>
    <phoneticPr fontId="1" type="noConversion"/>
  </si>
  <si>
    <t>六星</t>
    <phoneticPr fontId="1" type="noConversion"/>
  </si>
  <si>
    <t>数据</t>
    <phoneticPr fontId="1" type="noConversion"/>
  </si>
  <si>
    <t>三星</t>
    <phoneticPr fontId="1" type="noConversion"/>
  </si>
  <si>
    <t>四星</t>
    <phoneticPr fontId="1" type="noConversion"/>
  </si>
  <si>
    <t>五星</t>
    <phoneticPr fontId="1" type="noConversion"/>
  </si>
  <si>
    <t>2021.1.19</t>
    <phoneticPr fontId="1" type="noConversion"/>
  </si>
  <si>
    <t>强力效能样本-攻击</t>
    <phoneticPr fontId="1" type="noConversion"/>
  </si>
  <si>
    <t>强力效能样本-耐久</t>
    <phoneticPr fontId="1" type="noConversion"/>
  </si>
  <si>
    <t>强力效能样本-恢复</t>
    <phoneticPr fontId="1" type="noConversion"/>
  </si>
  <si>
    <t>每月固定消耗</t>
    <phoneticPr fontId="1" type="noConversion"/>
  </si>
  <si>
    <t>2021.3.25</t>
    <phoneticPr fontId="1" type="noConversion"/>
  </si>
  <si>
    <t>2021.3.31</t>
    <phoneticPr fontId="1" type="noConversion"/>
  </si>
  <si>
    <t>2021.4.5</t>
    <phoneticPr fontId="1" type="noConversion"/>
  </si>
  <si>
    <t>满天运需图纸数</t>
    <phoneticPr fontId="1" type="noConversion"/>
  </si>
  <si>
    <t>金</t>
    <phoneticPr fontId="1" type="noConversion"/>
  </si>
  <si>
    <t>彩</t>
    <phoneticPr fontId="1" type="noConversion"/>
  </si>
  <si>
    <t>当前存款</t>
    <phoneticPr fontId="1" type="noConversion"/>
  </si>
  <si>
    <t>2021.4.16</t>
    <phoneticPr fontId="1" type="noConversion"/>
  </si>
  <si>
    <t>合计所需（+）/图纸余量（-）</t>
    <phoneticPr fontId="1" type="noConversion"/>
  </si>
  <si>
    <t>二期彩定向</t>
    <phoneticPr fontId="1" type="noConversion"/>
  </si>
  <si>
    <t>all in</t>
    <phoneticPr fontId="1" type="noConversion"/>
  </si>
  <si>
    <t>未满天运</t>
    <phoneticPr fontId="1" type="noConversion"/>
  </si>
  <si>
    <t>未30级</t>
    <phoneticPr fontId="1" type="noConversion"/>
  </si>
  <si>
    <t>META·方舟期限</t>
    <phoneticPr fontId="1" type="noConversion"/>
  </si>
  <si>
    <t>META·海伦娜期限</t>
    <phoneticPr fontId="1" type="noConversion"/>
  </si>
  <si>
    <t>2021.6.2</t>
    <phoneticPr fontId="1" type="noConversion"/>
  </si>
  <si>
    <t>四期定向图纸（金）</t>
    <phoneticPr fontId="1" type="noConversion"/>
  </si>
  <si>
    <t>6月10日~9月9日</t>
  </si>
  <si>
    <t>2021.06.17</t>
    <phoneticPr fontId="1" type="noConversion"/>
  </si>
  <si>
    <t>2021.06.22</t>
    <phoneticPr fontId="1" type="noConversion"/>
  </si>
  <si>
    <t>白龙</t>
    <phoneticPr fontId="1" type="noConversion"/>
  </si>
  <si>
    <t>马可波罗</t>
    <phoneticPr fontId="1" type="noConversion"/>
  </si>
  <si>
    <t>埃吉尔</t>
  </si>
  <si>
    <t>奥古斯塔·冯-帕塞瓦尔</t>
    <phoneticPr fontId="1" type="noConversion"/>
  </si>
  <si>
    <t>安克雷奇</t>
    <phoneticPr fontId="1" type="noConversion"/>
  </si>
  <si>
    <t>2021.06.27</t>
    <phoneticPr fontId="1" type="noConversion"/>
  </si>
  <si>
    <t>满天运/彩船满级</t>
    <phoneticPr fontId="1" type="noConversion"/>
  </si>
  <si>
    <t>满级</t>
    <phoneticPr fontId="1" type="noConversion"/>
  </si>
  <si>
    <t>还需图纸</t>
    <phoneticPr fontId="1" type="noConversion"/>
  </si>
  <si>
    <t>满30级需图纸数</t>
    <phoneticPr fontId="1" type="noConversion"/>
  </si>
  <si>
    <t>下水日期</t>
    <phoneticPr fontId="1" type="noConversion"/>
  </si>
  <si>
    <t>五期定向图纸（金）</t>
    <phoneticPr fontId="1" type="noConversion"/>
  </si>
  <si>
    <t>五期</t>
    <phoneticPr fontId="1" type="noConversion"/>
  </si>
  <si>
    <t>彩（未开放）</t>
    <phoneticPr fontId="1" type="noConversion"/>
  </si>
  <si>
    <t>三期彩定向</t>
    <phoneticPr fontId="1" type="noConversion"/>
  </si>
  <si>
    <t>四期彩定向</t>
    <phoneticPr fontId="1" type="noConversion"/>
  </si>
  <si>
    <t>合计所需（彩/四期）</t>
    <phoneticPr fontId="1" type="noConversion"/>
  </si>
  <si>
    <t>合计所需（彩/三期）</t>
    <phoneticPr fontId="1" type="noConversion"/>
  </si>
  <si>
    <t>合计所需（彩/二期）</t>
    <phoneticPr fontId="1" type="noConversion"/>
  </si>
  <si>
    <t>彩科研定向追赶</t>
    <phoneticPr fontId="1" type="noConversion"/>
  </si>
  <si>
    <t>二期</t>
  </si>
  <si>
    <t>2021.07.08</t>
    <phoneticPr fontId="1" type="noConversion"/>
  </si>
  <si>
    <t>库存定向</t>
    <phoneticPr fontId="1" type="noConversion"/>
  </si>
  <si>
    <t>定向总量</t>
    <phoneticPr fontId="1" type="noConversion"/>
  </si>
  <si>
    <t>已作</t>
    <phoneticPr fontId="1" type="noConversion"/>
  </si>
  <si>
    <t>满天运</t>
    <phoneticPr fontId="1" type="noConversion"/>
  </si>
  <si>
    <t>2021.07.20-满级</t>
    <phoneticPr fontId="1" type="noConversion"/>
  </si>
  <si>
    <t>2021.07.23</t>
    <phoneticPr fontId="1" type="noConversion"/>
  </si>
  <si>
    <t>彩</t>
    <phoneticPr fontId="1" type="noConversion"/>
  </si>
  <si>
    <t>2021.07.23-下水</t>
    <phoneticPr fontId="1" type="noConversion"/>
  </si>
  <si>
    <t>开发等级到</t>
  </si>
  <si>
    <t>需求蓝图数</t>
  </si>
  <si>
    <t>累计需求数</t>
  </si>
  <si>
    <t>天运Ⅰ</t>
    <phoneticPr fontId="1" type="noConversion"/>
  </si>
  <si>
    <t>天运Ⅱ</t>
    <phoneticPr fontId="1" type="noConversion"/>
  </si>
  <si>
    <t>天运Ⅲ</t>
    <phoneticPr fontId="1" type="noConversion"/>
  </si>
  <si>
    <t>天运Ⅳ</t>
    <phoneticPr fontId="1" type="noConversion"/>
  </si>
  <si>
    <t>天运Ⅴ</t>
    <phoneticPr fontId="1" type="noConversion"/>
  </si>
  <si>
    <t>最高方案（金）开发需求蓝图数</t>
    <phoneticPr fontId="1" type="noConversion"/>
  </si>
  <si>
    <t>2021.08.16</t>
    <phoneticPr fontId="1" type="noConversion"/>
  </si>
  <si>
    <t>决战方案（彩）开发需求蓝图数</t>
    <phoneticPr fontId="1" type="noConversion"/>
  </si>
  <si>
    <t>10（四星）</t>
    <phoneticPr fontId="1" type="noConversion"/>
  </si>
  <si>
    <t>2021.08.16-下水</t>
    <phoneticPr fontId="1" type="noConversion"/>
  </si>
  <si>
    <t>30（六星）</t>
    <phoneticPr fontId="1" type="noConversion"/>
  </si>
  <si>
    <t>20（五星）</t>
  </si>
  <si>
    <t>20（五星）</t>
    <phoneticPr fontId="1" type="noConversion"/>
  </si>
  <si>
    <t>10（四星）</t>
    <phoneticPr fontId="1" type="noConversion"/>
  </si>
  <si>
    <t>30（六星）</t>
    <phoneticPr fontId="1" type="noConversion"/>
  </si>
  <si>
    <t>2021.08.24</t>
    <phoneticPr fontId="1" type="noConversion"/>
  </si>
  <si>
    <t>2021.8.26</t>
    <phoneticPr fontId="1" type="noConversion"/>
  </si>
  <si>
    <t>META·苍龙期限</t>
    <phoneticPr fontId="1" type="noConversion"/>
  </si>
  <si>
    <t>META·飞龙结束日</t>
    <phoneticPr fontId="1" type="noConversion"/>
  </si>
  <si>
    <t>9月9日~12月9日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</si>
</sst>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9C0006"/>
      <name val="等线"/>
      <family val="2"/>
      <charset val="134"/>
      <scheme val="minor"/>
    </font>
    <font>
      <sz val="11"/>
      <color rgb="FF006100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sz val="11"/>
      <color rgb="FF9C5700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 style="medium">
        <color rgb="FFEAECF0"/>
      </left>
      <right style="medium">
        <color rgb="FFEAECF0"/>
      </right>
      <top style="medium">
        <color rgb="FFEAECF0"/>
      </top>
      <bottom style="medium">
        <color rgb="FFEAEC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AECF0"/>
      </left>
      <right style="medium">
        <color rgb="FFEAECF0"/>
      </right>
      <top style="medium">
        <color rgb="FFEAECF0"/>
      </top>
      <bottom/>
      <diagonal/>
    </border>
  </borders>
  <cellStyleXfs count="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5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2" borderId="0" xfId="1" applyAlignment="1">
      <alignment horizontal="center" vertical="center"/>
    </xf>
    <xf numFmtId="0" fontId="3" fillId="3" borderId="0" xfId="2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0" xfId="3" applyAlignment="1">
      <alignment horizontal="center" vertical="center"/>
    </xf>
    <xf numFmtId="0" fontId="2" fillId="2" borderId="0" xfId="1" applyNumberFormat="1" applyAlignment="1">
      <alignment horizontal="center" vertical="center"/>
    </xf>
    <xf numFmtId="0" fontId="6" fillId="2" borderId="0" xfId="1" applyFont="1" applyAlignment="1">
      <alignment horizontal="center" vertical="center"/>
    </xf>
    <xf numFmtId="58" fontId="6" fillId="2" borderId="0" xfId="1" applyNumberFormat="1" applyFont="1" applyAlignment="1">
      <alignment horizontal="center" vertical="center"/>
    </xf>
    <xf numFmtId="0" fontId="4" fillId="0" borderId="0" xfId="0" applyFont="1">
      <alignment vertical="center"/>
    </xf>
    <xf numFmtId="14" fontId="6" fillId="2" borderId="0" xfId="1" applyNumberFormat="1" applyFont="1" applyAlignment="1">
      <alignment horizontal="center" vertical="center"/>
    </xf>
    <xf numFmtId="0" fontId="6" fillId="2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6" borderId="2" xfId="5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6" borderId="2" xfId="5" applyBorder="1" applyAlignment="1">
      <alignment horizontal="center" vertical="center"/>
    </xf>
    <xf numFmtId="0" fontId="9" fillId="2" borderId="2" xfId="1" applyFont="1" applyBorder="1" applyAlignment="1">
      <alignment horizontal="center" vertical="center"/>
    </xf>
    <xf numFmtId="0" fontId="10" fillId="3" borderId="2" xfId="2" applyFont="1" applyBorder="1" applyAlignment="1">
      <alignment horizontal="center" vertical="center"/>
    </xf>
    <xf numFmtId="0" fontId="8" fillId="5" borderId="2" xfId="4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2" borderId="0" xfId="1" applyFont="1" applyBorder="1" applyAlignment="1">
      <alignment horizontal="center" vertical="center"/>
    </xf>
    <xf numFmtId="0" fontId="9" fillId="2" borderId="0" xfId="1" applyNumberFormat="1" applyFont="1" applyBorder="1" applyAlignment="1">
      <alignment horizontal="center" vertical="center"/>
    </xf>
    <xf numFmtId="0" fontId="10" fillId="3" borderId="0" xfId="2" applyNumberFormat="1" applyFont="1" applyBorder="1" applyAlignment="1">
      <alignment horizontal="center" vertical="center"/>
    </xf>
    <xf numFmtId="0" fontId="8" fillId="5" borderId="0" xfId="4" applyNumberFormat="1" applyFont="1" applyBorder="1" applyAlignment="1">
      <alignment horizontal="center" vertical="center"/>
    </xf>
    <xf numFmtId="0" fontId="7" fillId="6" borderId="2" xfId="5" applyBorder="1" applyAlignment="1">
      <alignment horizontal="center" vertical="center"/>
    </xf>
    <xf numFmtId="0" fontId="3" fillId="3" borderId="0" xfId="2" applyAlignment="1">
      <alignment horizontal="center" vertical="center"/>
    </xf>
  </cellXfs>
  <cellStyles count="6">
    <cellStyle name="20% - 着色 4" xfId="5" builtinId="42"/>
    <cellStyle name="60% - 着色 2" xfId="4" builtinId="36"/>
    <cellStyle name="差" xfId="3" builtinId="27"/>
    <cellStyle name="常规" xfId="0" builtinId="0"/>
    <cellStyle name="好" xfId="1" builtinId="26"/>
    <cellStyle name="适中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867FC-AB24-4DB8-8455-37879D447924}">
  <dimension ref="A1:O23"/>
  <sheetViews>
    <sheetView workbookViewId="0">
      <selection activeCell="C16" sqref="C16"/>
    </sheetView>
  </sheetViews>
  <sheetFormatPr defaultRowHeight="13.8" x14ac:dyDescent="0.25"/>
  <cols>
    <col min="1" max="2" width="13.77734375" customWidth="1"/>
    <col min="3" max="6" width="10.77734375" customWidth="1"/>
    <col min="7" max="9" width="18.77734375" customWidth="1"/>
    <col min="10" max="15" width="10.77734375" customWidth="1"/>
    <col min="16" max="16" width="7.21875" customWidth="1"/>
    <col min="17" max="17" width="11.33203125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5">
      <c r="A4" s="2" t="s">
        <v>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66</v>
      </c>
      <c r="H5" s="4" t="s">
        <v>67</v>
      </c>
      <c r="I5" s="4" t="s">
        <v>68</v>
      </c>
      <c r="J5" s="6" t="s">
        <v>7</v>
      </c>
      <c r="K5" s="2"/>
      <c r="L5" s="2"/>
    </row>
    <row r="6" spans="1:13" x14ac:dyDescent="0.25">
      <c r="A6" s="2" t="s">
        <v>8</v>
      </c>
      <c r="B6" s="3">
        <v>100</v>
      </c>
      <c r="C6" s="3">
        <v>80</v>
      </c>
      <c r="D6" s="3">
        <v>160</v>
      </c>
      <c r="E6" s="3">
        <v>400</v>
      </c>
      <c r="F6" s="3">
        <v>800</v>
      </c>
      <c r="G6" s="4">
        <v>50</v>
      </c>
      <c r="H6" s="4">
        <v>50</v>
      </c>
      <c r="I6" s="4">
        <v>50</v>
      </c>
      <c r="J6" s="6">
        <v>250</v>
      </c>
      <c r="K6" s="2"/>
      <c r="L6" s="2"/>
    </row>
    <row r="7" spans="1:13" x14ac:dyDescent="0.25">
      <c r="A7" s="2" t="s">
        <v>9</v>
      </c>
      <c r="B7" s="3">
        <v>30</v>
      </c>
      <c r="C7" s="3">
        <v>3</v>
      </c>
      <c r="D7" s="3">
        <v>2</v>
      </c>
      <c r="E7" s="3">
        <v>2</v>
      </c>
      <c r="F7" s="3">
        <v>1</v>
      </c>
      <c r="G7" s="4">
        <v>6</v>
      </c>
      <c r="H7" s="4">
        <v>6</v>
      </c>
      <c r="I7" s="4">
        <v>6</v>
      </c>
      <c r="J7" s="6">
        <v>3</v>
      </c>
      <c r="K7" s="2"/>
      <c r="L7" s="2"/>
    </row>
    <row r="8" spans="1:13" x14ac:dyDescent="0.25">
      <c r="A8" s="2" t="s">
        <v>10</v>
      </c>
      <c r="B8" s="3">
        <f t="shared" ref="B8:E8" si="0">B6*B7</f>
        <v>3000</v>
      </c>
      <c r="C8" s="3">
        <f t="shared" si="0"/>
        <v>240</v>
      </c>
      <c r="D8" s="3">
        <f t="shared" si="0"/>
        <v>320</v>
      </c>
      <c r="E8" s="3">
        <f t="shared" si="0"/>
        <v>800</v>
      </c>
      <c r="F8" s="3">
        <f>F6*F7</f>
        <v>800</v>
      </c>
      <c r="G8" s="4">
        <f>G6*G7</f>
        <v>300</v>
      </c>
      <c r="H8" s="4">
        <f>H6*H7</f>
        <v>300</v>
      </c>
      <c r="I8" s="4">
        <f>I6*I7</f>
        <v>300</v>
      </c>
      <c r="J8" s="6">
        <f>J6*J7</f>
        <v>750</v>
      </c>
      <c r="K8" s="2"/>
      <c r="L8" s="2"/>
      <c r="M8" s="2"/>
    </row>
    <row r="9" spans="1:13" x14ac:dyDescent="0.25">
      <c r="A9" s="2" t="s">
        <v>69</v>
      </c>
      <c r="B9" s="3">
        <f>B8+C8+D8+E8+F8</f>
        <v>5160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 t="s">
        <v>80</v>
      </c>
      <c r="B10" s="2">
        <f>B9+G8+H8+I8+J8</f>
        <v>6810</v>
      </c>
      <c r="C10" s="2"/>
      <c r="D10" s="2"/>
      <c r="E10" s="2"/>
      <c r="F10" s="2"/>
      <c r="G10" s="2"/>
      <c r="H10" s="2"/>
      <c r="I10" s="2" t="s">
        <v>27</v>
      </c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 t="s">
        <v>28</v>
      </c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x14ac:dyDescent="0.25">
      <c r="A14" s="2"/>
      <c r="B14" s="2"/>
      <c r="C14" s="2"/>
      <c r="D14" s="2"/>
      <c r="E14" s="2"/>
      <c r="F14" s="2"/>
      <c r="G14" s="2" t="s">
        <v>12</v>
      </c>
      <c r="H14" s="2" t="s">
        <v>13</v>
      </c>
      <c r="I14" s="2" t="s">
        <v>14</v>
      </c>
      <c r="J14" s="2" t="s">
        <v>15</v>
      </c>
      <c r="K14" s="2"/>
      <c r="L14" s="2"/>
    </row>
    <row r="15" spans="1:13" x14ac:dyDescent="0.25">
      <c r="A15" s="2"/>
      <c r="B15" s="2" t="s">
        <v>76</v>
      </c>
      <c r="C15" s="2">
        <v>27000</v>
      </c>
      <c r="D15" s="2"/>
      <c r="E15" s="2"/>
      <c r="F15" s="2"/>
      <c r="G15" s="2" t="s">
        <v>16</v>
      </c>
      <c r="H15" s="2">
        <v>0</v>
      </c>
      <c r="I15" s="2">
        <v>0</v>
      </c>
      <c r="J15" s="2">
        <v>0</v>
      </c>
      <c r="K15" s="2"/>
      <c r="L15" s="2"/>
    </row>
    <row r="16" spans="1:13" x14ac:dyDescent="0.25">
      <c r="A16" s="2"/>
      <c r="B16" s="2"/>
      <c r="C16" s="2"/>
      <c r="D16" s="2"/>
      <c r="E16" s="2"/>
      <c r="F16" s="2"/>
      <c r="G16" s="2" t="s">
        <v>17</v>
      </c>
      <c r="H16" s="2">
        <f>1/100</f>
        <v>0.01</v>
      </c>
      <c r="I16" s="2">
        <v>1</v>
      </c>
      <c r="J16" s="2">
        <v>5</v>
      </c>
      <c r="K16" s="2"/>
      <c r="L16" s="2"/>
    </row>
    <row r="17" spans="1:15" x14ac:dyDescent="0.25">
      <c r="A17" s="2"/>
      <c r="B17" s="2"/>
      <c r="C17" s="2"/>
      <c r="D17" s="2"/>
      <c r="E17" s="2"/>
      <c r="F17" s="2"/>
      <c r="G17" s="2" t="s">
        <v>18</v>
      </c>
      <c r="H17" s="2">
        <f>H15*H16</f>
        <v>0</v>
      </c>
      <c r="I17" s="2">
        <f>I15*I16</f>
        <v>0</v>
      </c>
      <c r="J17" s="2">
        <f>J15*J16</f>
        <v>0</v>
      </c>
      <c r="K17" s="2"/>
      <c r="L17" s="2"/>
      <c r="O17" s="1"/>
    </row>
    <row r="18" spans="1:15" x14ac:dyDescent="0.25">
      <c r="A18" s="2"/>
      <c r="B18" s="2"/>
      <c r="C18" s="2"/>
      <c r="D18" s="2"/>
      <c r="E18" s="2"/>
      <c r="F18" s="2"/>
      <c r="G18" s="2" t="s">
        <v>11</v>
      </c>
      <c r="H18" s="2">
        <f>H17+I17+J17+E14</f>
        <v>0</v>
      </c>
      <c r="I18" s="2"/>
      <c r="J18" s="2"/>
      <c r="K18" s="2"/>
      <c r="L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A51E-FA3C-49EC-96CE-6223D2EA4E9A}">
  <dimension ref="C1:K27"/>
  <sheetViews>
    <sheetView workbookViewId="0">
      <selection activeCell="F26" sqref="F26"/>
    </sheetView>
  </sheetViews>
  <sheetFormatPr defaultRowHeight="13.8" x14ac:dyDescent="0.25"/>
  <cols>
    <col min="5" max="5" width="19.109375" customWidth="1"/>
    <col min="6" max="6" width="17.5546875" customWidth="1"/>
    <col min="7" max="11" width="12.77734375" style="2" customWidth="1"/>
  </cols>
  <sheetData>
    <row r="1" spans="3:11" ht="14.4" x14ac:dyDescent="0.25">
      <c r="C1" s="8"/>
      <c r="D1" s="8"/>
      <c r="E1" s="8" t="s">
        <v>141</v>
      </c>
      <c r="F1" s="9">
        <v>44273</v>
      </c>
      <c r="G1" s="8"/>
      <c r="H1" s="8"/>
      <c r="I1" s="8"/>
      <c r="J1" s="5"/>
      <c r="K1" s="5"/>
    </row>
    <row r="2" spans="3:11" ht="14.4" x14ac:dyDescent="0.25">
      <c r="C2" s="8" t="s">
        <v>19</v>
      </c>
      <c r="D2" s="8" t="s">
        <v>22</v>
      </c>
      <c r="E2" s="8"/>
      <c r="F2" s="8"/>
      <c r="G2" s="8" t="s">
        <v>25</v>
      </c>
      <c r="H2" s="8" t="s">
        <v>24</v>
      </c>
      <c r="I2" s="8" t="s">
        <v>23</v>
      </c>
      <c r="J2" s="5"/>
      <c r="K2" s="5"/>
    </row>
    <row r="3" spans="3:11" ht="14.4" x14ac:dyDescent="0.25">
      <c r="C3" s="8" t="s">
        <v>20</v>
      </c>
      <c r="D3" s="8">
        <f>375*2</f>
        <v>750</v>
      </c>
      <c r="E3" s="8"/>
      <c r="F3" s="11" t="s">
        <v>0</v>
      </c>
      <c r="G3" s="8">
        <v>70000</v>
      </c>
      <c r="H3" s="8">
        <v>40000</v>
      </c>
      <c r="I3" s="8">
        <v>25000</v>
      </c>
      <c r="J3" s="5"/>
      <c r="K3" s="5"/>
    </row>
    <row r="4" spans="3:11" ht="14.4" x14ac:dyDescent="0.25">
      <c r="C4" s="8" t="s">
        <v>21</v>
      </c>
      <c r="D4" s="8">
        <f>71*3</f>
        <v>213</v>
      </c>
      <c r="E4" s="8"/>
      <c r="F4" s="8">
        <v>70117</v>
      </c>
      <c r="G4" s="8">
        <f>G3-F4</f>
        <v>-117</v>
      </c>
      <c r="H4" s="8">
        <f>H3-F4</f>
        <v>-30117</v>
      </c>
      <c r="I4" s="8">
        <f>I3-F4</f>
        <v>-45117</v>
      </c>
      <c r="J4" s="5"/>
      <c r="K4" s="5"/>
    </row>
    <row r="5" spans="3:11" ht="14.4" x14ac:dyDescent="0.25">
      <c r="C5" s="8"/>
      <c r="D5" s="8">
        <f>750+213</f>
        <v>963</v>
      </c>
      <c r="E5" s="8"/>
      <c r="F5" s="8"/>
      <c r="G5" s="8">
        <f>G4/D5</f>
        <v>-0.12149532710280374</v>
      </c>
      <c r="H5" s="8">
        <f>H4/D5</f>
        <v>-31.274143302180686</v>
      </c>
      <c r="I5" s="8">
        <f>I4/D5</f>
        <v>-46.850467289719624</v>
      </c>
      <c r="J5" s="5"/>
      <c r="K5" s="5"/>
    </row>
    <row r="6" spans="3:11" ht="14.4" x14ac:dyDescent="0.25">
      <c r="C6" s="8"/>
      <c r="D6" s="8"/>
      <c r="E6" s="8"/>
      <c r="F6" s="8" t="s">
        <v>26</v>
      </c>
      <c r="G6" s="8" t="s">
        <v>31</v>
      </c>
      <c r="H6" s="12" t="s">
        <v>29</v>
      </c>
      <c r="I6" s="12" t="s">
        <v>65</v>
      </c>
      <c r="J6" s="5"/>
      <c r="K6" s="5"/>
    </row>
    <row r="7" spans="3:11" ht="14.4" x14ac:dyDescent="0.25">
      <c r="C7" s="10"/>
      <c r="D7" s="10"/>
      <c r="E7" s="10"/>
      <c r="F7" s="10"/>
      <c r="G7" s="5"/>
      <c r="H7" s="5"/>
      <c r="I7" s="5"/>
      <c r="J7" s="5"/>
      <c r="K7" s="5"/>
    </row>
    <row r="8" spans="3:11" x14ac:dyDescent="0.25">
      <c r="C8" s="3"/>
      <c r="D8" s="3"/>
      <c r="E8" s="3" t="s">
        <v>83</v>
      </c>
      <c r="F8" s="3" t="s">
        <v>59</v>
      </c>
      <c r="G8" s="3"/>
      <c r="H8" s="3"/>
      <c r="I8" s="3"/>
      <c r="J8" s="3"/>
      <c r="K8" s="3"/>
    </row>
    <row r="9" spans="3:11" x14ac:dyDescent="0.25">
      <c r="C9" s="3" t="s">
        <v>19</v>
      </c>
      <c r="D9" s="3" t="s">
        <v>22</v>
      </c>
      <c r="E9" s="3"/>
      <c r="F9" s="3"/>
      <c r="G9" s="3" t="s">
        <v>25</v>
      </c>
      <c r="H9" s="3" t="s">
        <v>60</v>
      </c>
      <c r="I9" s="3" t="s">
        <v>64</v>
      </c>
      <c r="J9" s="3" t="s">
        <v>63</v>
      </c>
      <c r="K9" s="3" t="s">
        <v>62</v>
      </c>
    </row>
    <row r="10" spans="3:11" x14ac:dyDescent="0.25">
      <c r="C10" s="3" t="s">
        <v>20</v>
      </c>
      <c r="D10" s="3">
        <f>375*2</f>
        <v>750</v>
      </c>
      <c r="E10" s="3"/>
      <c r="F10" s="3" t="s">
        <v>61</v>
      </c>
      <c r="G10" s="3">
        <v>70000</v>
      </c>
      <c r="H10" s="3">
        <v>25000</v>
      </c>
      <c r="I10" s="3">
        <v>15000</v>
      </c>
      <c r="J10" s="3">
        <v>10000</v>
      </c>
      <c r="K10" s="3">
        <v>5000</v>
      </c>
    </row>
    <row r="11" spans="3:11" x14ac:dyDescent="0.25">
      <c r="C11" s="3" t="s">
        <v>11</v>
      </c>
      <c r="D11" s="3">
        <f>71*3</f>
        <v>213</v>
      </c>
      <c r="E11" s="3"/>
      <c r="F11" s="3">
        <v>70309</v>
      </c>
      <c r="G11" s="3">
        <f>F11-G10</f>
        <v>309</v>
      </c>
      <c r="H11" s="3">
        <f>F11-H10</f>
        <v>45309</v>
      </c>
      <c r="I11" s="3">
        <f>F11-I10</f>
        <v>55309</v>
      </c>
      <c r="J11" s="3">
        <f>F11-J10</f>
        <v>60309</v>
      </c>
      <c r="K11" s="3">
        <f>F11-K10</f>
        <v>65309</v>
      </c>
    </row>
    <row r="12" spans="3:11" x14ac:dyDescent="0.25">
      <c r="C12" s="3"/>
      <c r="D12" s="3">
        <f>750+213</f>
        <v>963</v>
      </c>
      <c r="E12" s="3"/>
      <c r="F12" s="3"/>
      <c r="G12" s="3">
        <f>G11/D12</f>
        <v>0.32087227414330216</v>
      </c>
      <c r="H12" s="3">
        <f>H11/D12</f>
        <v>47.049844236760123</v>
      </c>
      <c r="I12" s="3">
        <f>I11/D12</f>
        <v>57.434060228452751</v>
      </c>
      <c r="J12" s="3">
        <f>J11/D12</f>
        <v>62.626168224299064</v>
      </c>
      <c r="K12" s="3">
        <f>K11/D12</f>
        <v>67.818276220145378</v>
      </c>
    </row>
    <row r="13" spans="3:11" x14ac:dyDescent="0.25">
      <c r="C13" s="3"/>
      <c r="D13" s="3"/>
      <c r="E13" s="3"/>
      <c r="F13" s="3" t="s">
        <v>26</v>
      </c>
      <c r="G13" s="3" t="s">
        <v>85</v>
      </c>
      <c r="H13" s="3" t="s">
        <v>77</v>
      </c>
      <c r="I13" s="3" t="s">
        <v>72</v>
      </c>
      <c r="J13" s="3" t="s">
        <v>71</v>
      </c>
      <c r="K13" s="7" t="s">
        <v>70</v>
      </c>
    </row>
    <row r="15" spans="3:11" x14ac:dyDescent="0.25">
      <c r="C15" s="3"/>
      <c r="D15" s="3"/>
      <c r="E15" s="3" t="s">
        <v>84</v>
      </c>
      <c r="F15" s="3" t="s">
        <v>87</v>
      </c>
      <c r="G15" s="3"/>
      <c r="H15" s="3"/>
      <c r="I15" s="3"/>
      <c r="J15" s="3"/>
      <c r="K15" s="3"/>
    </row>
    <row r="16" spans="3:11" x14ac:dyDescent="0.25">
      <c r="C16" s="3" t="s">
        <v>19</v>
      </c>
      <c r="D16" s="3" t="s">
        <v>22</v>
      </c>
      <c r="E16" s="3"/>
      <c r="F16" s="3"/>
      <c r="G16" s="3" t="s">
        <v>25</v>
      </c>
      <c r="H16" s="3" t="s">
        <v>60</v>
      </c>
      <c r="I16" s="3" t="s">
        <v>64</v>
      </c>
      <c r="J16" s="3" t="s">
        <v>63</v>
      </c>
      <c r="K16" s="3" t="s">
        <v>62</v>
      </c>
    </row>
    <row r="17" spans="3:11" x14ac:dyDescent="0.25">
      <c r="C17" s="3" t="s">
        <v>20</v>
      </c>
      <c r="D17" s="3">
        <f>375*2</f>
        <v>750</v>
      </c>
      <c r="E17" s="3"/>
      <c r="F17" s="3" t="s">
        <v>61</v>
      </c>
      <c r="G17" s="3">
        <v>70000</v>
      </c>
      <c r="H17" s="3">
        <v>25000</v>
      </c>
      <c r="I17" s="3">
        <v>15000</v>
      </c>
      <c r="J17" s="3">
        <v>10000</v>
      </c>
      <c r="K17" s="3">
        <v>5000</v>
      </c>
    </row>
    <row r="18" spans="3:11" x14ac:dyDescent="0.25">
      <c r="C18" s="3" t="s">
        <v>11</v>
      </c>
      <c r="D18" s="3">
        <f>73*3</f>
        <v>219</v>
      </c>
      <c r="E18" s="3"/>
      <c r="F18" s="3">
        <v>70074</v>
      </c>
      <c r="G18" s="3">
        <f>F18-G17</f>
        <v>74</v>
      </c>
      <c r="H18" s="3">
        <f>F18-H17</f>
        <v>45074</v>
      </c>
      <c r="I18" s="3">
        <f>F18-I17</f>
        <v>55074</v>
      </c>
      <c r="J18" s="3">
        <f>F18-J17</f>
        <v>60074</v>
      </c>
      <c r="K18" s="3">
        <f>F18-K17</f>
        <v>65074</v>
      </c>
    </row>
    <row r="19" spans="3:11" x14ac:dyDescent="0.25">
      <c r="C19" s="3"/>
      <c r="D19" s="3">
        <f>D17+D18</f>
        <v>969</v>
      </c>
      <c r="E19" s="3"/>
      <c r="F19" s="3"/>
      <c r="G19" s="3">
        <f>G18/D19</f>
        <v>7.6367389060887511E-2</v>
      </c>
      <c r="H19" s="3">
        <f>H18/D19</f>
        <v>46.515995872033024</v>
      </c>
      <c r="I19" s="3">
        <f>I18/D19</f>
        <v>56.835913312693499</v>
      </c>
      <c r="J19" s="3">
        <f>J18/D19</f>
        <v>61.995872033023737</v>
      </c>
      <c r="K19" s="3">
        <f>K18/D19</f>
        <v>67.155830753353968</v>
      </c>
    </row>
    <row r="20" spans="3:11" x14ac:dyDescent="0.25">
      <c r="C20" s="3"/>
      <c r="D20" s="3"/>
      <c r="E20" s="3"/>
      <c r="F20" s="3" t="s">
        <v>26</v>
      </c>
      <c r="G20" s="3" t="s">
        <v>138</v>
      </c>
      <c r="H20" s="3" t="s">
        <v>111</v>
      </c>
      <c r="I20" s="3" t="s">
        <v>95</v>
      </c>
      <c r="J20" s="3" t="s">
        <v>89</v>
      </c>
      <c r="K20" s="7" t="s">
        <v>88</v>
      </c>
    </row>
    <row r="22" spans="3:11" ht="14.4" x14ac:dyDescent="0.25">
      <c r="C22" s="5"/>
      <c r="D22" s="5"/>
      <c r="E22" s="5" t="s">
        <v>140</v>
      </c>
      <c r="F22" s="5" t="s">
        <v>142</v>
      </c>
      <c r="G22" s="5"/>
      <c r="H22" s="5"/>
      <c r="I22" s="5"/>
      <c r="J22" s="5"/>
      <c r="K22" s="5"/>
    </row>
    <row r="23" spans="3:11" ht="14.4" x14ac:dyDescent="0.25">
      <c r="C23" s="5" t="s">
        <v>19</v>
      </c>
      <c r="D23" s="5" t="s">
        <v>22</v>
      </c>
      <c r="E23" s="5"/>
      <c r="F23" s="5"/>
      <c r="G23" s="5" t="s">
        <v>25</v>
      </c>
      <c r="H23" s="5" t="s">
        <v>60</v>
      </c>
      <c r="I23" s="5" t="s">
        <v>64</v>
      </c>
      <c r="J23" s="5" t="s">
        <v>63</v>
      </c>
      <c r="K23" s="5" t="s">
        <v>62</v>
      </c>
    </row>
    <row r="24" spans="3:11" ht="14.4" x14ac:dyDescent="0.25">
      <c r="C24" s="5" t="s">
        <v>20</v>
      </c>
      <c r="D24" s="5">
        <f>375*2</f>
        <v>750</v>
      </c>
      <c r="E24" s="5"/>
      <c r="F24" s="5" t="s">
        <v>61</v>
      </c>
      <c r="G24" s="5">
        <v>70000</v>
      </c>
      <c r="H24" s="5">
        <v>25000</v>
      </c>
      <c r="I24" s="5">
        <v>15000</v>
      </c>
      <c r="J24" s="5">
        <v>10000</v>
      </c>
      <c r="K24" s="5">
        <v>5000</v>
      </c>
    </row>
    <row r="25" spans="3:11" ht="14.4" x14ac:dyDescent="0.25">
      <c r="C25" s="5" t="s">
        <v>11</v>
      </c>
      <c r="D25" s="5">
        <f>73*3</f>
        <v>219</v>
      </c>
      <c r="E25" s="5"/>
      <c r="F25" s="5">
        <v>414</v>
      </c>
      <c r="G25" s="5">
        <f>F25-G24</f>
        <v>-69586</v>
      </c>
      <c r="H25" s="5">
        <f>F25-H24</f>
        <v>-24586</v>
      </c>
      <c r="I25" s="5">
        <f>F25-I24</f>
        <v>-14586</v>
      </c>
      <c r="J25" s="5">
        <f>F25-J24</f>
        <v>-9586</v>
      </c>
      <c r="K25" s="5">
        <f>F25-K24</f>
        <v>-4586</v>
      </c>
    </row>
    <row r="26" spans="3:11" ht="14.4" x14ac:dyDescent="0.25">
      <c r="C26" s="5"/>
      <c r="D26" s="5">
        <f>D24+D25</f>
        <v>969</v>
      </c>
      <c r="E26" s="5"/>
      <c r="F26" s="5"/>
      <c r="G26" s="5">
        <f>G25/D26</f>
        <v>-71.812177502579985</v>
      </c>
      <c r="H26" s="5">
        <f>H25/D26</f>
        <v>-25.372549019607842</v>
      </c>
      <c r="I26" s="5">
        <f>I25/D26</f>
        <v>-15.052631578947368</v>
      </c>
      <c r="J26" s="5">
        <f>J25/D26</f>
        <v>-9.8926728586171304</v>
      </c>
      <c r="K26" s="5">
        <f>K25/D26</f>
        <v>-4.7327141382868936</v>
      </c>
    </row>
    <row r="27" spans="3:11" ht="14.4" x14ac:dyDescent="0.25">
      <c r="C27" s="5"/>
      <c r="D27" s="5"/>
      <c r="E27" s="5"/>
      <c r="F27" s="5" t="s">
        <v>26</v>
      </c>
      <c r="G27" s="5"/>
      <c r="H27" s="5"/>
      <c r="I27" s="5"/>
      <c r="J27" s="5"/>
      <c r="K27" s="13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24EAD-46BA-4AF5-A0B5-47FE37C9C9FC}">
  <dimension ref="B2:Q50"/>
  <sheetViews>
    <sheetView tabSelected="1" topLeftCell="B1" workbookViewId="0">
      <selection activeCell="F29" sqref="F29"/>
    </sheetView>
  </sheetViews>
  <sheetFormatPr defaultRowHeight="13.8" x14ac:dyDescent="0.25"/>
  <cols>
    <col min="1" max="1" width="8.88671875" style="15"/>
    <col min="2" max="2" width="18.77734375" style="15" customWidth="1"/>
    <col min="3" max="3" width="13.109375" style="15" customWidth="1"/>
    <col min="4" max="4" width="30.44140625" style="15" customWidth="1"/>
    <col min="5" max="5" width="20.88671875" style="15" customWidth="1"/>
    <col min="6" max="10" width="20.77734375" style="15" customWidth="1"/>
    <col min="11" max="13" width="18.77734375" style="15" customWidth="1"/>
    <col min="14" max="14" width="8.88671875" style="15"/>
    <col min="15" max="17" width="18.77734375" style="15" customWidth="1"/>
    <col min="18" max="16384" width="8.88671875" style="15"/>
  </cols>
  <sheetData>
    <row r="2" spans="2:17" x14ac:dyDescent="0.25">
      <c r="D2" s="27" t="s">
        <v>55</v>
      </c>
      <c r="E2" s="20"/>
      <c r="F2" s="20"/>
    </row>
    <row r="3" spans="2:17" x14ac:dyDescent="0.25">
      <c r="D3" s="20"/>
      <c r="E3" s="27" t="s">
        <v>36</v>
      </c>
      <c r="F3" s="27" t="s">
        <v>37</v>
      </c>
      <c r="H3" s="15" t="s">
        <v>109</v>
      </c>
    </row>
    <row r="4" spans="2:17" x14ac:dyDescent="0.25">
      <c r="D4" s="20" t="s">
        <v>40</v>
      </c>
      <c r="E4" s="27">
        <v>30</v>
      </c>
      <c r="F4" s="27">
        <v>30</v>
      </c>
      <c r="H4" s="15" t="s">
        <v>110</v>
      </c>
      <c r="I4" s="15" t="s">
        <v>36</v>
      </c>
      <c r="J4" s="15" t="s">
        <v>37</v>
      </c>
    </row>
    <row r="5" spans="2:17" ht="14.4" thickBot="1" x14ac:dyDescent="0.3">
      <c r="D5" s="20" t="s">
        <v>54</v>
      </c>
      <c r="E5" s="27">
        <f>E8</f>
        <v>112</v>
      </c>
      <c r="F5" s="27">
        <f>F8</f>
        <v>112</v>
      </c>
      <c r="H5" s="15" t="s">
        <v>112</v>
      </c>
      <c r="I5" s="15">
        <f>I6-I7</f>
        <v>29</v>
      </c>
      <c r="J5" s="15">
        <f>J6-J7</f>
        <v>0</v>
      </c>
    </row>
    <row r="6" spans="2:17" ht="14.4" thickBot="1" x14ac:dyDescent="0.3">
      <c r="B6" s="15" t="s">
        <v>99</v>
      </c>
      <c r="D6" s="20" t="s">
        <v>38</v>
      </c>
      <c r="E6" s="27">
        <v>3</v>
      </c>
      <c r="F6" s="27">
        <v>0</v>
      </c>
      <c r="H6" s="15" t="s">
        <v>113</v>
      </c>
      <c r="I6" s="15">
        <v>180</v>
      </c>
      <c r="J6" s="15">
        <v>150</v>
      </c>
      <c r="K6" s="18"/>
    </row>
    <row r="7" spans="2:17" x14ac:dyDescent="0.25">
      <c r="B7" s="15" t="s">
        <v>74</v>
      </c>
      <c r="C7" s="15">
        <v>343</v>
      </c>
      <c r="D7" s="20" t="s">
        <v>39</v>
      </c>
      <c r="E7" s="27">
        <v>0</v>
      </c>
      <c r="F7" s="28">
        <v>0</v>
      </c>
      <c r="H7" s="15" t="s">
        <v>114</v>
      </c>
      <c r="I7" s="15">
        <v>151</v>
      </c>
      <c r="J7" s="15">
        <v>150</v>
      </c>
      <c r="K7" s="21"/>
    </row>
    <row r="8" spans="2:17" x14ac:dyDescent="0.25">
      <c r="B8" s="15" t="s">
        <v>75</v>
      </c>
      <c r="C8" s="15">
        <v>513</v>
      </c>
      <c r="D8" s="20"/>
      <c r="E8" s="20">
        <v>112</v>
      </c>
      <c r="F8" s="20">
        <v>112</v>
      </c>
      <c r="K8" s="31" t="s">
        <v>128</v>
      </c>
      <c r="L8" s="31"/>
      <c r="M8" s="31"/>
      <c r="O8" s="31" t="s">
        <v>130</v>
      </c>
      <c r="P8" s="31"/>
      <c r="Q8" s="31"/>
    </row>
    <row r="9" spans="2:17" x14ac:dyDescent="0.25">
      <c r="B9" s="15" t="s">
        <v>73</v>
      </c>
      <c r="D9" s="26" t="s">
        <v>98</v>
      </c>
      <c r="E9" s="28">
        <f>215-E5</f>
        <v>103</v>
      </c>
      <c r="F9" s="28">
        <f>215-F5</f>
        <v>103</v>
      </c>
      <c r="K9" s="19" t="s">
        <v>120</v>
      </c>
      <c r="L9" s="19" t="s">
        <v>121</v>
      </c>
      <c r="M9" s="19" t="s">
        <v>122</v>
      </c>
      <c r="O9" s="22" t="s">
        <v>120</v>
      </c>
      <c r="P9" s="22" t="s">
        <v>121</v>
      </c>
      <c r="Q9" s="22" t="s">
        <v>122</v>
      </c>
    </row>
    <row r="10" spans="2:17" x14ac:dyDescent="0.25">
      <c r="B10" s="15" t="s">
        <v>74</v>
      </c>
      <c r="C10" s="15">
        <v>165</v>
      </c>
      <c r="K10" s="19">
        <v>1</v>
      </c>
      <c r="L10" s="19">
        <v>2</v>
      </c>
      <c r="M10" s="19">
        <v>2</v>
      </c>
      <c r="O10" s="22">
        <v>1</v>
      </c>
      <c r="P10" s="22">
        <v>3</v>
      </c>
      <c r="Q10" s="22">
        <v>3</v>
      </c>
    </row>
    <row r="11" spans="2:17" x14ac:dyDescent="0.25">
      <c r="B11" s="15" t="s">
        <v>103</v>
      </c>
      <c r="C11" s="15">
        <v>215</v>
      </c>
      <c r="D11" s="27" t="s">
        <v>57</v>
      </c>
      <c r="E11" s="20"/>
      <c r="F11" s="20"/>
      <c r="G11" s="20"/>
      <c r="H11" s="20" t="s">
        <v>79</v>
      </c>
      <c r="I11" s="20">
        <v>44</v>
      </c>
      <c r="K11" s="19">
        <v>2</v>
      </c>
      <c r="L11" s="19">
        <v>2</v>
      </c>
      <c r="M11" s="19">
        <v>4</v>
      </c>
      <c r="O11" s="22">
        <v>2</v>
      </c>
      <c r="P11" s="22">
        <v>3</v>
      </c>
      <c r="Q11" s="22">
        <v>6</v>
      </c>
    </row>
    <row r="12" spans="2:17" x14ac:dyDescent="0.25">
      <c r="D12" s="26"/>
      <c r="E12" s="27" t="s">
        <v>47</v>
      </c>
      <c r="F12" s="20"/>
      <c r="G12" s="20"/>
      <c r="H12" s="20" t="s">
        <v>104</v>
      </c>
      <c r="I12" s="20">
        <v>0</v>
      </c>
      <c r="K12" s="19">
        <v>3</v>
      </c>
      <c r="L12" s="19">
        <v>2</v>
      </c>
      <c r="M12" s="19">
        <v>6</v>
      </c>
      <c r="O12" s="22">
        <v>3</v>
      </c>
      <c r="P12" s="22">
        <v>3</v>
      </c>
      <c r="Q12" s="22">
        <v>9</v>
      </c>
    </row>
    <row r="13" spans="2:17" x14ac:dyDescent="0.25">
      <c r="D13" s="26" t="s">
        <v>40</v>
      </c>
      <c r="E13" s="28">
        <v>30</v>
      </c>
      <c r="F13" s="20"/>
      <c r="G13" s="20"/>
      <c r="H13" s="20" t="s">
        <v>105</v>
      </c>
      <c r="I13" s="20">
        <v>0</v>
      </c>
      <c r="K13" s="19">
        <v>4</v>
      </c>
      <c r="L13" s="19">
        <v>2</v>
      </c>
      <c r="M13" s="19">
        <v>8</v>
      </c>
      <c r="O13" s="22">
        <v>4</v>
      </c>
      <c r="P13" s="22">
        <v>3</v>
      </c>
      <c r="Q13" s="22">
        <v>12</v>
      </c>
    </row>
    <row r="14" spans="2:17" x14ac:dyDescent="0.25">
      <c r="B14" s="23" t="s">
        <v>96</v>
      </c>
      <c r="D14" s="26" t="s">
        <v>54</v>
      </c>
      <c r="E14" s="28"/>
      <c r="F14" s="20"/>
      <c r="G14" s="20"/>
      <c r="H14" s="20" t="s">
        <v>108</v>
      </c>
      <c r="I14" s="20">
        <f>E9+F9-I11</f>
        <v>162</v>
      </c>
      <c r="K14" s="19">
        <v>5</v>
      </c>
      <c r="L14" s="19">
        <v>5</v>
      </c>
      <c r="M14" s="19">
        <v>13</v>
      </c>
      <c r="O14" s="22">
        <v>5</v>
      </c>
      <c r="P14" s="22">
        <v>8</v>
      </c>
      <c r="Q14" s="22">
        <v>20</v>
      </c>
    </row>
    <row r="15" spans="2:17" x14ac:dyDescent="0.25">
      <c r="B15" s="24" t="s">
        <v>81</v>
      </c>
      <c r="D15" s="26" t="s">
        <v>38</v>
      </c>
      <c r="E15" s="27">
        <v>0</v>
      </c>
      <c r="F15" s="20"/>
      <c r="G15" s="20"/>
      <c r="H15" s="20" t="s">
        <v>107</v>
      </c>
      <c r="I15" s="20">
        <f>E17-I12</f>
        <v>205</v>
      </c>
      <c r="K15" s="19">
        <v>6</v>
      </c>
      <c r="L15" s="19">
        <v>4</v>
      </c>
      <c r="M15" s="19">
        <v>17</v>
      </c>
      <c r="O15" s="22">
        <v>6</v>
      </c>
      <c r="P15" s="22">
        <v>6</v>
      </c>
      <c r="Q15" s="22">
        <v>26</v>
      </c>
    </row>
    <row r="16" spans="2:17" x14ac:dyDescent="0.25">
      <c r="B16" s="25" t="s">
        <v>118</v>
      </c>
      <c r="D16" s="26" t="s">
        <v>42</v>
      </c>
      <c r="E16" s="28">
        <v>10</v>
      </c>
      <c r="F16" s="20"/>
      <c r="G16" s="20"/>
      <c r="H16" s="20" t="s">
        <v>106</v>
      </c>
      <c r="I16" s="20">
        <f>H27+I27-I13</f>
        <v>1242</v>
      </c>
      <c r="K16" s="19">
        <v>7</v>
      </c>
      <c r="L16" s="19">
        <v>4</v>
      </c>
      <c r="M16" s="19">
        <v>21</v>
      </c>
      <c r="O16" s="22">
        <v>7</v>
      </c>
      <c r="P16" s="22">
        <v>6</v>
      </c>
      <c r="Q16" s="22">
        <v>32</v>
      </c>
    </row>
    <row r="17" spans="4:17" x14ac:dyDescent="0.25">
      <c r="D17" s="26" t="s">
        <v>98</v>
      </c>
      <c r="E17" s="28">
        <f>215-E16</f>
        <v>205</v>
      </c>
      <c r="F17" s="20"/>
      <c r="G17" s="20"/>
      <c r="H17" s="20"/>
      <c r="I17" s="20"/>
      <c r="K17" s="19">
        <v>8</v>
      </c>
      <c r="L17" s="19">
        <v>4</v>
      </c>
      <c r="M17" s="19">
        <v>25</v>
      </c>
      <c r="O17" s="22">
        <v>8</v>
      </c>
      <c r="P17" s="22">
        <v>6</v>
      </c>
      <c r="Q17" s="22">
        <v>38</v>
      </c>
    </row>
    <row r="18" spans="4:17" x14ac:dyDescent="0.25">
      <c r="D18" s="20"/>
      <c r="E18" s="20"/>
      <c r="F18" s="20"/>
      <c r="G18" s="20"/>
      <c r="H18" s="20"/>
      <c r="I18" s="20"/>
      <c r="K18" s="19">
        <v>9</v>
      </c>
      <c r="L18" s="19">
        <v>4</v>
      </c>
      <c r="M18" s="19">
        <v>29</v>
      </c>
      <c r="O18" s="22">
        <v>9</v>
      </c>
      <c r="P18" s="22">
        <v>6</v>
      </c>
      <c r="Q18" s="22">
        <v>44</v>
      </c>
    </row>
    <row r="19" spans="4:17" x14ac:dyDescent="0.25">
      <c r="D19" s="20"/>
      <c r="E19" s="20"/>
      <c r="F19" s="20"/>
      <c r="G19" s="20"/>
      <c r="H19" s="20"/>
      <c r="I19" s="20"/>
      <c r="K19" s="19" t="s">
        <v>131</v>
      </c>
      <c r="L19" s="19">
        <v>8</v>
      </c>
      <c r="M19" s="19">
        <v>37</v>
      </c>
      <c r="O19" s="22" t="s">
        <v>136</v>
      </c>
      <c r="P19" s="22">
        <v>12</v>
      </c>
      <c r="Q19" s="22">
        <v>56</v>
      </c>
    </row>
    <row r="20" spans="4:17" x14ac:dyDescent="0.25">
      <c r="D20" s="27" t="s">
        <v>58</v>
      </c>
      <c r="E20" s="20"/>
      <c r="F20" s="20"/>
      <c r="G20" s="20"/>
      <c r="H20" s="20"/>
      <c r="I20" s="20"/>
      <c r="K20" s="19">
        <v>11</v>
      </c>
      <c r="L20" s="19">
        <v>6</v>
      </c>
      <c r="M20" s="19">
        <v>43</v>
      </c>
      <c r="O20" s="22">
        <v>11</v>
      </c>
      <c r="P20" s="22">
        <v>9</v>
      </c>
      <c r="Q20" s="22">
        <v>65</v>
      </c>
    </row>
    <row r="21" spans="4:17" x14ac:dyDescent="0.25">
      <c r="D21" s="26"/>
      <c r="E21" s="29" t="s">
        <v>93</v>
      </c>
      <c r="F21" s="29" t="s">
        <v>91</v>
      </c>
      <c r="G21" s="29" t="s">
        <v>94</v>
      </c>
      <c r="H21" s="30" t="s">
        <v>92</v>
      </c>
      <c r="I21" s="30" t="s">
        <v>90</v>
      </c>
      <c r="K21" s="19">
        <v>12</v>
      </c>
      <c r="L21" s="19">
        <v>6</v>
      </c>
      <c r="M21" s="19">
        <v>49</v>
      </c>
      <c r="O21" s="22">
        <v>12</v>
      </c>
      <c r="P21" s="22">
        <v>9</v>
      </c>
      <c r="Q21" s="22">
        <v>74</v>
      </c>
    </row>
    <row r="22" spans="4:17" x14ac:dyDescent="0.25">
      <c r="D22" s="26" t="s">
        <v>40</v>
      </c>
      <c r="E22" s="29">
        <v>21</v>
      </c>
      <c r="F22" s="29">
        <v>0</v>
      </c>
      <c r="G22" s="29">
        <v>24</v>
      </c>
      <c r="H22" s="30">
        <v>15</v>
      </c>
      <c r="I22" s="30">
        <v>0</v>
      </c>
      <c r="K22" s="19">
        <v>13</v>
      </c>
      <c r="L22" s="19">
        <v>6</v>
      </c>
      <c r="M22" s="19">
        <v>55</v>
      </c>
      <c r="O22" s="22">
        <v>13</v>
      </c>
      <c r="P22" s="22">
        <v>9</v>
      </c>
      <c r="Q22" s="22">
        <v>83</v>
      </c>
    </row>
    <row r="23" spans="4:17" x14ac:dyDescent="0.25">
      <c r="D23" s="26" t="s">
        <v>100</v>
      </c>
      <c r="E23" s="26" t="s">
        <v>139</v>
      </c>
      <c r="F23" s="26">
        <v>2021</v>
      </c>
      <c r="G23" s="26" t="s">
        <v>129</v>
      </c>
      <c r="H23" s="26" t="s">
        <v>117</v>
      </c>
      <c r="I23" s="20"/>
      <c r="K23" s="19">
        <v>14</v>
      </c>
      <c r="L23" s="19">
        <v>6</v>
      </c>
      <c r="M23" s="19">
        <v>61</v>
      </c>
      <c r="O23" s="22">
        <v>14</v>
      </c>
      <c r="P23" s="22">
        <v>9</v>
      </c>
      <c r="Q23" s="22">
        <v>92</v>
      </c>
    </row>
    <row r="24" spans="4:17" x14ac:dyDescent="0.25">
      <c r="D24" s="26" t="s">
        <v>54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K24" s="19">
        <v>15</v>
      </c>
      <c r="L24" s="19">
        <v>12</v>
      </c>
      <c r="M24" s="19">
        <v>73</v>
      </c>
      <c r="O24" s="22">
        <v>15</v>
      </c>
      <c r="P24" s="22">
        <v>18</v>
      </c>
      <c r="Q24" s="22">
        <v>110</v>
      </c>
    </row>
    <row r="25" spans="4:17" x14ac:dyDescent="0.25">
      <c r="D25" s="26" t="s">
        <v>38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K25" s="19">
        <v>16</v>
      </c>
      <c r="L25" s="19">
        <v>10</v>
      </c>
      <c r="M25" s="19">
        <v>83</v>
      </c>
      <c r="O25" s="22">
        <v>16</v>
      </c>
      <c r="P25" s="22">
        <v>15</v>
      </c>
      <c r="Q25" s="22">
        <v>125</v>
      </c>
    </row>
    <row r="26" spans="4:17" x14ac:dyDescent="0.25">
      <c r="D26" s="26" t="s">
        <v>42</v>
      </c>
      <c r="E26" s="29">
        <v>157</v>
      </c>
      <c r="F26" s="29">
        <v>133</v>
      </c>
      <c r="G26" s="29">
        <v>216</v>
      </c>
      <c r="H26" s="30">
        <v>111</v>
      </c>
      <c r="I26" s="30">
        <v>103</v>
      </c>
      <c r="K26" s="19">
        <v>17</v>
      </c>
      <c r="L26" s="19">
        <v>10</v>
      </c>
      <c r="M26" s="19">
        <v>93</v>
      </c>
      <c r="O26" s="22">
        <v>17</v>
      </c>
      <c r="P26" s="22">
        <v>15</v>
      </c>
      <c r="Q26" s="22">
        <v>140</v>
      </c>
    </row>
    <row r="27" spans="4:17" x14ac:dyDescent="0.25">
      <c r="D27" s="26" t="s">
        <v>98</v>
      </c>
      <c r="E27" s="26">
        <f>C7+C10-E26</f>
        <v>351</v>
      </c>
      <c r="F27" s="26">
        <f>C7+C10-F26</f>
        <v>375</v>
      </c>
      <c r="G27" s="26">
        <f>C7+C10-G26</f>
        <v>292</v>
      </c>
      <c r="H27" s="26">
        <f>C8+C11-H26</f>
        <v>617</v>
      </c>
      <c r="I27" s="26">
        <f>C8+C11-I26</f>
        <v>625</v>
      </c>
      <c r="K27" s="19">
        <v>18</v>
      </c>
      <c r="L27" s="19">
        <v>10</v>
      </c>
      <c r="M27" s="19">
        <v>103</v>
      </c>
      <c r="O27" s="22">
        <v>18</v>
      </c>
      <c r="P27" s="22">
        <v>15</v>
      </c>
      <c r="Q27" s="22">
        <v>155</v>
      </c>
    </row>
    <row r="28" spans="4:17" x14ac:dyDescent="0.25">
      <c r="D28" s="16"/>
      <c r="E28" s="16"/>
      <c r="F28" s="16"/>
      <c r="G28" s="16"/>
      <c r="H28" s="16"/>
      <c r="I28" s="16"/>
      <c r="K28" s="19">
        <v>19</v>
      </c>
      <c r="L28" s="19">
        <v>10</v>
      </c>
      <c r="M28" s="19">
        <v>113</v>
      </c>
      <c r="O28" s="22">
        <v>19</v>
      </c>
      <c r="P28" s="22">
        <v>15</v>
      </c>
      <c r="Q28" s="22">
        <v>170</v>
      </c>
    </row>
    <row r="29" spans="4:17" x14ac:dyDescent="0.25">
      <c r="D29" s="15" t="s">
        <v>86</v>
      </c>
      <c r="E29" s="15">
        <v>0</v>
      </c>
      <c r="K29" s="19" t="s">
        <v>135</v>
      </c>
      <c r="L29" s="19">
        <v>20</v>
      </c>
      <c r="M29" s="19">
        <v>133</v>
      </c>
      <c r="O29" s="22" t="s">
        <v>134</v>
      </c>
      <c r="P29" s="22">
        <v>30</v>
      </c>
      <c r="Q29" s="22">
        <v>200</v>
      </c>
    </row>
    <row r="30" spans="4:17" x14ac:dyDescent="0.25">
      <c r="D30" s="15" t="s">
        <v>78</v>
      </c>
      <c r="E30" s="15">
        <f>E27+F27+G27-E29</f>
        <v>1018</v>
      </c>
      <c r="K30" s="19">
        <v>21</v>
      </c>
      <c r="L30" s="19">
        <v>15</v>
      </c>
      <c r="M30" s="19">
        <v>148</v>
      </c>
      <c r="O30" s="22">
        <v>21</v>
      </c>
      <c r="P30" s="22">
        <v>22</v>
      </c>
      <c r="Q30" s="22">
        <v>222</v>
      </c>
    </row>
    <row r="31" spans="4:17" x14ac:dyDescent="0.25">
      <c r="K31" s="19">
        <v>22</v>
      </c>
      <c r="L31" s="19">
        <v>15</v>
      </c>
      <c r="M31" s="19">
        <v>163</v>
      </c>
      <c r="O31" s="22">
        <v>22</v>
      </c>
      <c r="P31" s="22">
        <v>22</v>
      </c>
      <c r="Q31" s="22">
        <v>244</v>
      </c>
    </row>
    <row r="32" spans="4:17" x14ac:dyDescent="0.25">
      <c r="K32" s="19">
        <v>23</v>
      </c>
      <c r="L32" s="19">
        <v>15</v>
      </c>
      <c r="M32" s="19">
        <v>178</v>
      </c>
      <c r="N32" s="20"/>
      <c r="O32" s="22">
        <v>23</v>
      </c>
      <c r="P32" s="22">
        <v>22</v>
      </c>
      <c r="Q32" s="22">
        <v>266</v>
      </c>
    </row>
    <row r="33" spans="3:17" x14ac:dyDescent="0.25">
      <c r="K33" s="19">
        <v>24</v>
      </c>
      <c r="L33" s="19">
        <v>15</v>
      </c>
      <c r="M33" s="19">
        <v>193</v>
      </c>
      <c r="N33" s="20"/>
      <c r="O33" s="22">
        <v>24</v>
      </c>
      <c r="P33" s="22">
        <v>22</v>
      </c>
      <c r="Q33" s="22">
        <v>288</v>
      </c>
    </row>
    <row r="34" spans="3:17" x14ac:dyDescent="0.25">
      <c r="C34" s="20"/>
      <c r="D34" s="20"/>
      <c r="E34" s="20"/>
      <c r="F34" s="20"/>
      <c r="G34" s="20"/>
      <c r="H34" s="20"/>
      <c r="I34" s="20"/>
      <c r="K34" s="19">
        <v>25</v>
      </c>
      <c r="L34" s="19">
        <v>30</v>
      </c>
      <c r="M34" s="19">
        <v>223</v>
      </c>
      <c r="N34" s="20"/>
      <c r="O34" s="22">
        <v>25</v>
      </c>
      <c r="P34" s="22">
        <v>45</v>
      </c>
      <c r="Q34" s="22">
        <v>333</v>
      </c>
    </row>
    <row r="35" spans="3:17" x14ac:dyDescent="0.25">
      <c r="C35" s="20"/>
      <c r="D35" s="20" t="s">
        <v>102</v>
      </c>
      <c r="E35" s="20"/>
      <c r="F35" s="20"/>
      <c r="G35" s="20"/>
      <c r="H35" s="20"/>
      <c r="I35" s="20"/>
      <c r="K35" s="19">
        <v>26</v>
      </c>
      <c r="L35" s="19">
        <v>20</v>
      </c>
      <c r="M35" s="19">
        <v>243</v>
      </c>
      <c r="N35" s="20"/>
      <c r="O35" s="22">
        <v>26</v>
      </c>
      <c r="P35" s="22">
        <v>30</v>
      </c>
      <c r="Q35" s="22">
        <v>363</v>
      </c>
    </row>
    <row r="36" spans="3:17" x14ac:dyDescent="0.25">
      <c r="C36" s="20"/>
      <c r="D36" s="20"/>
      <c r="E36" s="20"/>
      <c r="F36" s="20"/>
      <c r="G36" s="20"/>
      <c r="H36" s="20"/>
      <c r="I36" s="20"/>
      <c r="K36" s="19">
        <v>27</v>
      </c>
      <c r="L36" s="19">
        <v>20</v>
      </c>
      <c r="M36" s="19">
        <v>263</v>
      </c>
      <c r="N36" s="20"/>
      <c r="O36" s="22">
        <v>27</v>
      </c>
      <c r="P36" s="22">
        <v>30</v>
      </c>
      <c r="Q36" s="22">
        <v>393</v>
      </c>
    </row>
    <row r="37" spans="3:17" x14ac:dyDescent="0.25">
      <c r="C37" s="20"/>
      <c r="D37" s="20" t="s">
        <v>40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K37" s="19">
        <v>28</v>
      </c>
      <c r="L37" s="19">
        <v>20</v>
      </c>
      <c r="M37" s="19">
        <v>283</v>
      </c>
      <c r="N37" s="20"/>
      <c r="O37" s="22">
        <v>28</v>
      </c>
      <c r="P37" s="22">
        <v>30</v>
      </c>
      <c r="Q37" s="22">
        <v>423</v>
      </c>
    </row>
    <row r="38" spans="3:17" x14ac:dyDescent="0.25">
      <c r="C38" s="20"/>
      <c r="D38" s="20" t="s">
        <v>100</v>
      </c>
      <c r="E38" s="20"/>
      <c r="F38" s="20"/>
      <c r="G38" s="20"/>
      <c r="H38" s="20"/>
      <c r="I38" s="20"/>
      <c r="K38" s="19">
        <v>29</v>
      </c>
      <c r="L38" s="19">
        <v>20</v>
      </c>
      <c r="M38" s="19">
        <v>303</v>
      </c>
      <c r="N38" s="20"/>
      <c r="O38" s="22">
        <v>29</v>
      </c>
      <c r="P38" s="22">
        <v>30</v>
      </c>
      <c r="Q38" s="22">
        <v>453</v>
      </c>
    </row>
    <row r="39" spans="3:17" x14ac:dyDescent="0.25">
      <c r="C39" s="20"/>
      <c r="D39" s="20" t="s">
        <v>54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K39" s="19" t="s">
        <v>133</v>
      </c>
      <c r="L39" s="19">
        <v>40</v>
      </c>
      <c r="M39" s="19">
        <v>343</v>
      </c>
      <c r="N39" s="20"/>
      <c r="O39" s="22" t="s">
        <v>137</v>
      </c>
      <c r="P39" s="22">
        <v>60</v>
      </c>
      <c r="Q39" s="22">
        <v>513</v>
      </c>
    </row>
    <row r="40" spans="3:17" x14ac:dyDescent="0.25">
      <c r="C40" s="20"/>
      <c r="D40" s="20" t="s">
        <v>38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K40" s="19" t="s">
        <v>123</v>
      </c>
      <c r="L40" s="19">
        <v>10</v>
      </c>
      <c r="M40" s="19">
        <v>353</v>
      </c>
      <c r="N40" s="20"/>
      <c r="O40" s="22" t="s">
        <v>123</v>
      </c>
      <c r="P40" s="22">
        <v>20</v>
      </c>
      <c r="Q40" s="22">
        <v>533</v>
      </c>
    </row>
    <row r="41" spans="3:17" x14ac:dyDescent="0.25">
      <c r="C41" s="20"/>
      <c r="D41" s="20" t="s">
        <v>42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K41" s="19" t="s">
        <v>124</v>
      </c>
      <c r="L41" s="19">
        <v>20</v>
      </c>
      <c r="M41" s="19">
        <v>373</v>
      </c>
      <c r="N41" s="20"/>
      <c r="O41" s="22" t="s">
        <v>124</v>
      </c>
      <c r="P41" s="22">
        <v>30</v>
      </c>
      <c r="Q41" s="22">
        <v>563</v>
      </c>
    </row>
    <row r="42" spans="3:17" x14ac:dyDescent="0.25">
      <c r="C42" s="20"/>
      <c r="D42" s="20" t="s">
        <v>98</v>
      </c>
      <c r="E42" s="20">
        <f>-E39</f>
        <v>0</v>
      </c>
      <c r="F42" s="20">
        <f>-F39</f>
        <v>0</v>
      </c>
      <c r="G42" s="20">
        <f>-G39</f>
        <v>0</v>
      </c>
      <c r="H42" s="20">
        <f>-H39</f>
        <v>0</v>
      </c>
      <c r="I42" s="20">
        <f>-I39</f>
        <v>0</v>
      </c>
      <c r="K42" s="19" t="s">
        <v>125</v>
      </c>
      <c r="L42" s="19">
        <v>30</v>
      </c>
      <c r="M42" s="19">
        <v>403</v>
      </c>
      <c r="N42" s="20"/>
      <c r="O42" s="22" t="s">
        <v>125</v>
      </c>
      <c r="P42" s="22">
        <v>40</v>
      </c>
      <c r="Q42" s="22">
        <v>603</v>
      </c>
    </row>
    <row r="43" spans="3:17" x14ac:dyDescent="0.25">
      <c r="C43" s="20"/>
      <c r="D43" s="20"/>
      <c r="E43" s="20"/>
      <c r="F43" s="20"/>
      <c r="G43" s="20"/>
      <c r="H43" s="20"/>
      <c r="I43" s="20"/>
      <c r="K43" s="19" t="s">
        <v>126</v>
      </c>
      <c r="L43" s="19">
        <v>40</v>
      </c>
      <c r="M43" s="19">
        <v>443</v>
      </c>
      <c r="N43" s="20"/>
      <c r="O43" s="22" t="s">
        <v>126</v>
      </c>
      <c r="P43" s="22">
        <v>50</v>
      </c>
      <c r="Q43" s="22">
        <v>653</v>
      </c>
    </row>
    <row r="44" spans="3:17" x14ac:dyDescent="0.25">
      <c r="C44" s="20"/>
      <c r="D44" s="20" t="s">
        <v>101</v>
      </c>
      <c r="E44" s="20">
        <v>0</v>
      </c>
      <c r="F44" s="20"/>
      <c r="G44" s="20"/>
      <c r="H44" s="20"/>
      <c r="I44" s="20"/>
      <c r="K44" s="19" t="s">
        <v>127</v>
      </c>
      <c r="L44" s="19">
        <v>65</v>
      </c>
      <c r="M44" s="19">
        <v>508</v>
      </c>
      <c r="N44" s="20"/>
      <c r="O44" s="22" t="s">
        <v>127</v>
      </c>
      <c r="P44" s="22">
        <v>75</v>
      </c>
      <c r="Q44" s="22">
        <f>513+215</f>
        <v>728</v>
      </c>
    </row>
    <row r="45" spans="3:17" x14ac:dyDescent="0.25">
      <c r="C45" s="20"/>
      <c r="D45" s="20" t="s">
        <v>78</v>
      </c>
      <c r="E45" s="20">
        <f>E42+F42+G42+H42+I42-E44</f>
        <v>0</v>
      </c>
      <c r="F45" s="20"/>
      <c r="G45" s="20"/>
      <c r="H45" s="20"/>
      <c r="I45" s="20"/>
      <c r="K45" s="20"/>
      <c r="L45" s="20"/>
      <c r="M45" s="20"/>
      <c r="N45" s="20"/>
    </row>
    <row r="46" spans="3:17" x14ac:dyDescent="0.25">
      <c r="C46" s="20"/>
      <c r="D46" s="20"/>
      <c r="E46" s="20"/>
      <c r="F46" s="20"/>
      <c r="G46" s="20"/>
      <c r="H46" s="20"/>
      <c r="I46" s="20"/>
      <c r="K46" s="20"/>
      <c r="L46" s="20"/>
      <c r="M46" s="20"/>
      <c r="N46" s="20"/>
    </row>
    <row r="47" spans="3:17" ht="14.4" thickBot="1" x14ac:dyDescent="0.3">
      <c r="C47" s="20"/>
      <c r="D47" s="20"/>
      <c r="E47" s="20"/>
      <c r="F47" s="20"/>
      <c r="G47" s="20"/>
      <c r="H47" s="20"/>
      <c r="I47" s="20"/>
    </row>
    <row r="48" spans="3:17" ht="14.4" thickBot="1" x14ac:dyDescent="0.3">
      <c r="C48" s="20"/>
      <c r="D48" s="20"/>
      <c r="E48" s="20"/>
      <c r="F48" s="20"/>
      <c r="G48" s="20"/>
      <c r="H48" s="20"/>
      <c r="I48" s="20"/>
      <c r="K48" s="17"/>
    </row>
    <row r="49" spans="3:11" ht="14.4" thickBot="1" x14ac:dyDescent="0.3">
      <c r="C49" s="20"/>
      <c r="D49" s="20"/>
      <c r="E49" s="20"/>
      <c r="F49" s="20"/>
      <c r="G49" s="20"/>
      <c r="H49" s="20"/>
      <c r="I49" s="20"/>
      <c r="K49" s="18"/>
    </row>
    <row r="50" spans="3:11" ht="14.4" thickBot="1" x14ac:dyDescent="0.3">
      <c r="K50" s="18"/>
    </row>
  </sheetData>
  <mergeCells count="2">
    <mergeCell ref="K8:M8"/>
    <mergeCell ref="O8:Q8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2F106-6E5D-4291-A96F-CB6D3E191ACA}">
  <dimension ref="C4:L26"/>
  <sheetViews>
    <sheetView workbookViewId="0">
      <selection activeCell="I21" sqref="I21"/>
    </sheetView>
  </sheetViews>
  <sheetFormatPr defaultRowHeight="13.8" x14ac:dyDescent="0.25"/>
  <cols>
    <col min="3" max="3" width="12.77734375" customWidth="1"/>
    <col min="4" max="4" width="20.77734375" customWidth="1"/>
    <col min="5" max="9" width="15.77734375" customWidth="1"/>
    <col min="12" max="12" width="20.77734375" customWidth="1"/>
  </cols>
  <sheetData>
    <row r="4" spans="3:12" ht="14.4" x14ac:dyDescent="0.25">
      <c r="C4" s="8" t="s">
        <v>56</v>
      </c>
      <c r="D4" s="5"/>
      <c r="E4" s="5"/>
      <c r="F4" s="5"/>
      <c r="G4" s="5"/>
      <c r="H4" s="5"/>
      <c r="I4" s="5"/>
    </row>
    <row r="5" spans="3:12" ht="14.4" x14ac:dyDescent="0.25">
      <c r="C5" s="5"/>
      <c r="D5" s="8" t="s">
        <v>48</v>
      </c>
      <c r="E5" s="8" t="s">
        <v>49</v>
      </c>
      <c r="F5" s="8" t="s">
        <v>50</v>
      </c>
      <c r="G5" s="8" t="s">
        <v>51</v>
      </c>
      <c r="H5" s="8" t="s">
        <v>52</v>
      </c>
      <c r="I5" s="8" t="s">
        <v>53</v>
      </c>
    </row>
    <row r="6" spans="3:12" ht="14.4" x14ac:dyDescent="0.25">
      <c r="C6" s="8" t="s">
        <v>54</v>
      </c>
      <c r="D6" s="8" t="s">
        <v>41</v>
      </c>
      <c r="E6" s="8" t="s">
        <v>41</v>
      </c>
      <c r="F6" s="8" t="s">
        <v>41</v>
      </c>
      <c r="G6" s="8" t="s">
        <v>41</v>
      </c>
      <c r="H6" s="8" t="s">
        <v>41</v>
      </c>
      <c r="I6" s="8" t="s">
        <v>41</v>
      </c>
    </row>
    <row r="7" spans="3:12" ht="14.4" x14ac:dyDescent="0.25">
      <c r="C7" s="5"/>
      <c r="D7" s="5"/>
      <c r="E7" s="5"/>
      <c r="F7" s="5"/>
      <c r="G7" s="5"/>
      <c r="H7" s="5"/>
      <c r="I7" s="5"/>
      <c r="L7" s="3" t="s">
        <v>115</v>
      </c>
    </row>
    <row r="8" spans="3:12" ht="14.4" x14ac:dyDescent="0.25">
      <c r="C8" s="3" t="s">
        <v>55</v>
      </c>
      <c r="D8" s="5"/>
      <c r="E8" s="5"/>
      <c r="F8" s="5"/>
      <c r="G8" s="5"/>
      <c r="H8" s="5"/>
      <c r="I8" s="5"/>
      <c r="L8" s="4" t="s">
        <v>81</v>
      </c>
    </row>
    <row r="9" spans="3:12" x14ac:dyDescent="0.25">
      <c r="D9" s="3" t="s">
        <v>32</v>
      </c>
      <c r="E9" s="3" t="s">
        <v>33</v>
      </c>
      <c r="F9" s="3" t="s">
        <v>34</v>
      </c>
      <c r="G9" s="3" t="s">
        <v>35</v>
      </c>
      <c r="H9" s="4" t="s">
        <v>36</v>
      </c>
      <c r="I9" s="4" t="s">
        <v>37</v>
      </c>
      <c r="L9" s="6" t="s">
        <v>82</v>
      </c>
    </row>
    <row r="10" spans="3:12" ht="14.4" x14ac:dyDescent="0.25">
      <c r="C10" s="3" t="s">
        <v>54</v>
      </c>
      <c r="D10" s="8" t="s">
        <v>41</v>
      </c>
      <c r="E10" s="8" t="s">
        <v>41</v>
      </c>
      <c r="F10" s="8" t="s">
        <v>41</v>
      </c>
      <c r="G10" s="8" t="s">
        <v>41</v>
      </c>
      <c r="H10" s="4" t="s">
        <v>116</v>
      </c>
      <c r="I10" s="4" t="s">
        <v>97</v>
      </c>
    </row>
    <row r="11" spans="3:12" ht="14.4" x14ac:dyDescent="0.25">
      <c r="D11" s="5"/>
      <c r="E11" s="5"/>
      <c r="F11" s="5"/>
      <c r="G11" s="5"/>
      <c r="H11" s="5"/>
      <c r="I11" s="5"/>
    </row>
    <row r="12" spans="3:12" ht="14.4" x14ac:dyDescent="0.25">
      <c r="C12" s="3" t="s">
        <v>57</v>
      </c>
      <c r="D12" s="5"/>
      <c r="E12" s="5"/>
      <c r="F12" s="5"/>
      <c r="G12" s="5"/>
      <c r="H12" s="5"/>
      <c r="I12" s="5"/>
    </row>
    <row r="13" spans="3:12" ht="14.4" x14ac:dyDescent="0.25">
      <c r="D13" s="8" t="s">
        <v>43</v>
      </c>
      <c r="E13" s="8" t="s">
        <v>44</v>
      </c>
      <c r="F13" s="8" t="s">
        <v>45</v>
      </c>
      <c r="G13" s="8" t="s">
        <v>46</v>
      </c>
      <c r="H13" s="4" t="s">
        <v>47</v>
      </c>
      <c r="I13" s="5"/>
    </row>
    <row r="14" spans="3:12" ht="14.4" x14ac:dyDescent="0.25">
      <c r="C14" s="3" t="s">
        <v>54</v>
      </c>
      <c r="D14" s="8" t="s">
        <v>41</v>
      </c>
      <c r="E14" s="8" t="s">
        <v>41</v>
      </c>
      <c r="F14" s="8" t="s">
        <v>41</v>
      </c>
      <c r="G14" s="8" t="s">
        <v>41</v>
      </c>
      <c r="H14" s="4" t="s">
        <v>97</v>
      </c>
      <c r="I14" s="5"/>
    </row>
    <row r="15" spans="3:12" ht="14.4" x14ac:dyDescent="0.25">
      <c r="C15" s="5"/>
      <c r="D15" s="5"/>
      <c r="E15" s="5"/>
      <c r="F15" s="5"/>
      <c r="G15" s="5"/>
      <c r="H15" s="5"/>
      <c r="I15" s="5"/>
    </row>
    <row r="16" spans="3:12" ht="14.4" x14ac:dyDescent="0.25">
      <c r="C16" s="4" t="s">
        <v>58</v>
      </c>
      <c r="D16" s="5"/>
      <c r="E16" s="5"/>
      <c r="F16" s="5"/>
      <c r="G16" s="5"/>
      <c r="H16" s="5"/>
      <c r="I16" s="5"/>
    </row>
    <row r="17" spans="3:9" ht="14.4" x14ac:dyDescent="0.25">
      <c r="C17" s="5"/>
      <c r="D17" s="6" t="s">
        <v>93</v>
      </c>
      <c r="E17" s="6" t="s">
        <v>91</v>
      </c>
      <c r="F17" s="6" t="s">
        <v>94</v>
      </c>
      <c r="G17" s="6" t="s">
        <v>92</v>
      </c>
      <c r="H17" s="6" t="s">
        <v>90</v>
      </c>
      <c r="I17" s="5"/>
    </row>
    <row r="18" spans="3:9" ht="14.4" x14ac:dyDescent="0.25">
      <c r="C18" s="32" t="s">
        <v>54</v>
      </c>
      <c r="D18" s="5"/>
      <c r="E18" s="5"/>
      <c r="F18" s="26" t="s">
        <v>132</v>
      </c>
      <c r="G18" s="14" t="s">
        <v>119</v>
      </c>
      <c r="H18" s="5"/>
      <c r="I18" s="5"/>
    </row>
    <row r="19" spans="3:9" ht="14.4" x14ac:dyDescent="0.25">
      <c r="C19" s="32"/>
      <c r="D19" s="5"/>
      <c r="E19" s="5"/>
      <c r="F19" s="5"/>
      <c r="G19" s="5"/>
      <c r="H19" s="5"/>
      <c r="I19" s="5"/>
    </row>
    <row r="20" spans="3:9" ht="14.4" x14ac:dyDescent="0.25">
      <c r="C20" s="5"/>
      <c r="D20" s="5"/>
      <c r="E20" s="5"/>
      <c r="F20" s="5"/>
      <c r="G20" s="5"/>
      <c r="H20" s="5"/>
      <c r="I20" s="5"/>
    </row>
    <row r="21" spans="3:9" ht="14.4" x14ac:dyDescent="0.25">
      <c r="C21" s="5"/>
      <c r="D21" s="5"/>
      <c r="E21" s="5"/>
      <c r="F21" s="5"/>
      <c r="G21" s="5"/>
      <c r="H21" s="5"/>
      <c r="I21" s="5"/>
    </row>
    <row r="22" spans="3:9" ht="14.4" x14ac:dyDescent="0.25">
      <c r="C22" s="5"/>
      <c r="D22" s="5"/>
      <c r="E22" s="5"/>
      <c r="F22" s="5"/>
      <c r="G22" s="5"/>
      <c r="H22" s="5"/>
      <c r="I22" s="5"/>
    </row>
    <row r="23" spans="3:9" ht="14.4" x14ac:dyDescent="0.25">
      <c r="C23" s="5"/>
      <c r="D23" s="5"/>
      <c r="E23" s="5"/>
      <c r="F23" s="5"/>
      <c r="G23" s="5"/>
      <c r="H23" s="5"/>
      <c r="I23" s="5"/>
    </row>
    <row r="24" spans="3:9" ht="14.4" x14ac:dyDescent="0.25">
      <c r="C24" s="5"/>
      <c r="D24" s="5"/>
      <c r="E24" s="5"/>
      <c r="F24" s="5"/>
      <c r="G24" s="5"/>
      <c r="H24" s="5"/>
      <c r="I24" s="5"/>
    </row>
    <row r="25" spans="3:9" ht="14.4" x14ac:dyDescent="0.25">
      <c r="C25" s="5"/>
      <c r="D25" s="5"/>
      <c r="E25" s="5"/>
      <c r="F25" s="5"/>
      <c r="G25" s="5"/>
      <c r="H25" s="5"/>
      <c r="I25" s="5"/>
    </row>
    <row r="26" spans="3:9" ht="14.4" x14ac:dyDescent="0.25">
      <c r="C26" s="5"/>
      <c r="D26" s="5"/>
      <c r="E26" s="5"/>
      <c r="F26" s="5"/>
      <c r="G26" s="5"/>
      <c r="H26" s="5"/>
      <c r="I26" s="5"/>
    </row>
  </sheetData>
  <mergeCells count="1">
    <mergeCell ref="C18:C19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89D29-F7D4-447C-B6D1-89E26444189E}">
  <dimension ref="A1:N1"/>
  <sheetViews>
    <sheetView workbookViewId="0">
      <selection activeCell="D16" sqref="D16"/>
    </sheetView>
  </sheetViews>
  <sheetFormatPr defaultRowHeight="13.8" x14ac:dyDescent="0.25"/>
  <cols>
    <col min="1" max="2" width="15.77734375" style="2" customWidth="1"/>
    <col min="3" max="7" width="24.77734375" style="2" customWidth="1"/>
    <col min="8" max="14" width="15.77734375" style="2" customWidth="1"/>
  </cols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AB5E1-C3DF-4E40-93CE-891EC71A66E2}">
  <dimension ref="A1:V26"/>
  <sheetViews>
    <sheetView workbookViewId="0">
      <selection activeCell="E21" sqref="E21"/>
    </sheetView>
  </sheetViews>
  <sheetFormatPr defaultRowHeight="13.8" x14ac:dyDescent="0.25"/>
  <sheetData>
    <row r="1" spans="1:2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大世界</vt:lpstr>
      <vt:lpstr>META研究室</vt:lpstr>
      <vt:lpstr>科研（进行中）</vt:lpstr>
      <vt:lpstr>科研·简图</vt:lpstr>
      <vt:lpstr>记录</vt:lpstr>
      <vt:lpstr>真·计算器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kaibo yang</dc:creator>
  <cp:lastModifiedBy>kaibo yang</cp:lastModifiedBy>
  <dcterms:created xsi:type="dcterms:W3CDTF">2021-01-07T04:00:14Z</dcterms:created>
  <dcterms:modified xsi:type="dcterms:W3CDTF">2021-09-09T12:46:07Z</dcterms:modified>
</cp:coreProperties>
</file>